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28" yWindow="65308" windowWidth="13164" windowHeight="11760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<sst xmlns="http://schemas.openxmlformats.org/spreadsheetml/2006/main" count="416" uniqueCount="58">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</sst>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0" fontId="0" fillId="33" borderId="0" xfId="0" applyFill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/>
    </xf>
    <xf numFmtId="196" fontId="0" fillId="33" borderId="0" xfId="0" applyNumberFormat="1" applyFill="1" applyAlignment="1">
      <alignment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200" fontId="21" fillId="33" borderId="10" xfId="0" applyNumberFormat="1" applyFont="1" applyFill="1" applyBorder="1" applyAlignment="1">
      <alignment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200" fontId="10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1" fillId="33" borderId="0" xfId="0" applyNumberFormat="1" applyFont="1" applyFill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F4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8" sqref="A58:IV5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19662.3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</f>
        <v>30164.00000000003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1963.4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103028.59999999998</v>
      </c>
      <c r="AG9" s="69">
        <f>AG10+AG15+AG24+AG33+AG47+AG52+AG54+AG61+AG62+AG71+AG72+AG76+AG88+AG81+AG83+AG82+AG69+AG89+AG91+AG90+AG70+AG40+AG92</f>
        <v>20213.30000000001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81.4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26231.2</v>
      </c>
      <c r="AG24" s="71">
        <f t="shared" si="3"/>
        <v>7185.799999999999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19321.600000000002</v>
      </c>
      <c r="AG25" s="78">
        <f t="shared" si="3"/>
        <v>2681.399999999998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81.4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26231.2</v>
      </c>
      <c r="AG32" s="71">
        <f>AG24</f>
        <v>7185.799999999999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1963.4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103028.59999999998</v>
      </c>
      <c r="AG94" s="84">
        <f>AG10+AG15+AG24+AG33+AG47+AG52+AG54+AG61+AG62+AG69+AG71+AG72+AG76+AG81+AG82+AG83+AG88+AG89+AG90+AG91+AG70+AG40+AG92</f>
        <v>20213.30000000001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1963.4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35638.399999999965</v>
      </c>
      <c r="AG100" s="85">
        <f>AG94-AG95-AG96-AG97-AG98-AG99</f>
        <v>12065.500000000025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0" sqref="U2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s="87" customFormat="1" ht="17.25" customHeight="1">
      <c r="B3" s="88"/>
      <c r="C3" s="88"/>
      <c r="D3" s="88"/>
      <c r="AG3" s="89" t="s">
        <v>17</v>
      </c>
    </row>
    <row r="4" spans="1:33" s="87" customFormat="1" ht="62.25">
      <c r="A4" s="90" t="s">
        <v>26</v>
      </c>
      <c r="B4" s="91" t="s">
        <v>54</v>
      </c>
      <c r="C4" s="91" t="s">
        <v>18</v>
      </c>
      <c r="D4" s="91">
        <v>1</v>
      </c>
      <c r="E4" s="92">
        <v>2</v>
      </c>
      <c r="F4" s="92">
        <v>5</v>
      </c>
      <c r="G4" s="92">
        <v>6</v>
      </c>
      <c r="H4" s="92">
        <v>7</v>
      </c>
      <c r="I4" s="92">
        <v>8</v>
      </c>
      <c r="J4" s="92">
        <v>9</v>
      </c>
      <c r="K4" s="92">
        <v>12</v>
      </c>
      <c r="L4" s="92">
        <v>13</v>
      </c>
      <c r="M4" s="92">
        <v>14</v>
      </c>
      <c r="N4" s="92">
        <v>15</v>
      </c>
      <c r="O4" s="92">
        <v>16</v>
      </c>
      <c r="P4" s="92">
        <v>19</v>
      </c>
      <c r="Q4" s="92">
        <v>20</v>
      </c>
      <c r="R4" s="92">
        <v>21</v>
      </c>
      <c r="S4" s="92">
        <v>22</v>
      </c>
      <c r="T4" s="92">
        <v>23</v>
      </c>
      <c r="U4" s="92">
        <v>24</v>
      </c>
      <c r="V4" s="92">
        <v>25</v>
      </c>
      <c r="W4" s="92">
        <v>26</v>
      </c>
      <c r="X4" s="92">
        <v>27</v>
      </c>
      <c r="Y4" s="92">
        <v>28</v>
      </c>
      <c r="Z4" s="92"/>
      <c r="AA4" s="92"/>
      <c r="AB4" s="92"/>
      <c r="AC4" s="92"/>
      <c r="AD4" s="92"/>
      <c r="AE4" s="91" t="s">
        <v>19</v>
      </c>
      <c r="AF4" s="93" t="s">
        <v>13</v>
      </c>
      <c r="AG4" s="93" t="s">
        <v>20</v>
      </c>
    </row>
    <row r="5" spans="1:33" s="87" customFormat="1" ht="15" hidden="1">
      <c r="A5" s="94" t="s">
        <v>42</v>
      </c>
      <c r="B5" s="95">
        <f>SUM(D5:Y5)</f>
        <v>0</v>
      </c>
      <c r="C5" s="95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5"/>
      <c r="AF5" s="98"/>
      <c r="AG5" s="98"/>
    </row>
    <row r="6" spans="1:33" s="87" customFormat="1" ht="15" hidden="1">
      <c r="A6" s="94" t="s">
        <v>33</v>
      </c>
      <c r="B6" s="99">
        <f>SUM(D6:AD6)</f>
        <v>0</v>
      </c>
      <c r="C6" s="96"/>
      <c r="D6" s="96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6"/>
      <c r="AF6" s="98"/>
      <c r="AG6" s="98"/>
    </row>
    <row r="7" spans="1:33" s="87" customFormat="1" ht="15">
      <c r="A7" s="94" t="s">
        <v>36</v>
      </c>
      <c r="B7" s="99">
        <f>SUM(D7:Y7)</f>
        <v>41182.6</v>
      </c>
      <c r="C7" s="95">
        <v>19662.3</v>
      </c>
      <c r="D7" s="97">
        <f>9589.8+11001.5</f>
        <v>20591.3</v>
      </c>
      <c r="E7" s="97"/>
      <c r="F7" s="97"/>
      <c r="G7" s="97"/>
      <c r="H7" s="100"/>
      <c r="I7" s="97"/>
      <c r="J7" s="97"/>
      <c r="K7" s="97">
        <v>20591.3</v>
      </c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5">
        <f>C7+D7+K7-AF16-AF25</f>
        <v>39225.299999999996</v>
      </c>
      <c r="AF7" s="95"/>
      <c r="AG7" s="98"/>
    </row>
    <row r="8" spans="1:55" s="87" customFormat="1" ht="18" customHeight="1">
      <c r="A8" s="101" t="s">
        <v>30</v>
      </c>
      <c r="B8" s="99">
        <f>SUM(E8:AB8)</f>
        <v>83118.77</v>
      </c>
      <c r="C8" s="99">
        <v>30164.00000000003</v>
      </c>
      <c r="D8" s="102">
        <v>10533.6</v>
      </c>
      <c r="E8" s="103">
        <v>3158.9</v>
      </c>
      <c r="F8" s="104">
        <v>2782.5</v>
      </c>
      <c r="G8" s="104">
        <v>5296</v>
      </c>
      <c r="H8" s="104">
        <v>5413.7</v>
      </c>
      <c r="I8" s="104">
        <v>12819.1</v>
      </c>
      <c r="J8" s="104">
        <v>6435.8</v>
      </c>
      <c r="K8" s="104">
        <v>3658.4</v>
      </c>
      <c r="L8" s="104">
        <v>3229.3</v>
      </c>
      <c r="M8" s="104">
        <v>4130.97</v>
      </c>
      <c r="N8" s="104">
        <v>9466.1</v>
      </c>
      <c r="O8" s="104">
        <v>8841.4</v>
      </c>
      <c r="P8" s="104">
        <v>9028.4</v>
      </c>
      <c r="Q8" s="104">
        <v>8858.2</v>
      </c>
      <c r="R8" s="104"/>
      <c r="S8" s="105"/>
      <c r="T8" s="105"/>
      <c r="U8" s="104"/>
      <c r="V8" s="104"/>
      <c r="W8" s="104"/>
      <c r="X8" s="104"/>
      <c r="Y8" s="104"/>
      <c r="Z8" s="104"/>
      <c r="AA8" s="104"/>
      <c r="AB8" s="104"/>
      <c r="AC8" s="106"/>
      <c r="AD8" s="106"/>
      <c r="AE8" s="107">
        <f>SUM(D8:AD8)+C8-AF9</f>
        <v>65681.97000000003</v>
      </c>
      <c r="AF8" s="108"/>
      <c r="AG8" s="109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</row>
    <row r="9" spans="1:35" s="114" customFormat="1" ht="15">
      <c r="A9" s="101" t="s">
        <v>14</v>
      </c>
      <c r="B9" s="111">
        <f>B10+B15+B24+B33+B47+B52+B54+B61+B62+B71+B72+B88+B76+B81+B83+B82+B69+B89+B90+B91+B70+B40+B92</f>
        <v>123241.56021000001</v>
      </c>
      <c r="C9" s="112">
        <f aca="true" t="shared" si="0" ref="C9:AD9">C10+C15+C24+C33+C47+C52+C54+C61+C62+C71+C72+C88+C76+C81+C83+C82+C69+C89+C90+C91+C70+C40+C92</f>
        <v>20213.30000000001</v>
      </c>
      <c r="D9" s="111">
        <f t="shared" si="0"/>
        <v>146.5</v>
      </c>
      <c r="E9" s="111">
        <f t="shared" si="0"/>
        <v>1225.5</v>
      </c>
      <c r="F9" s="111">
        <f t="shared" si="0"/>
        <v>2604.8</v>
      </c>
      <c r="G9" s="111">
        <f t="shared" si="0"/>
        <v>1149.3</v>
      </c>
      <c r="H9" s="111">
        <f t="shared" si="0"/>
        <v>143</v>
      </c>
      <c r="I9" s="111">
        <f t="shared" si="0"/>
        <v>1967</v>
      </c>
      <c r="J9" s="111">
        <f t="shared" si="0"/>
        <v>2521.6</v>
      </c>
      <c r="K9" s="111">
        <f t="shared" si="0"/>
        <v>12926.4</v>
      </c>
      <c r="L9" s="111">
        <f t="shared" si="0"/>
        <v>26458.999999999996</v>
      </c>
      <c r="M9" s="111">
        <f t="shared" si="0"/>
        <v>760.6</v>
      </c>
      <c r="N9" s="111">
        <f t="shared" si="0"/>
        <v>667.7</v>
      </c>
      <c r="O9" s="111">
        <f t="shared" si="0"/>
        <v>2730</v>
      </c>
      <c r="P9" s="111">
        <f t="shared" si="0"/>
        <v>2114.7</v>
      </c>
      <c r="Q9" s="111">
        <f t="shared" si="0"/>
        <v>2718.2999999999997</v>
      </c>
      <c r="R9" s="111">
        <f t="shared" si="0"/>
        <v>0</v>
      </c>
      <c r="S9" s="111">
        <f t="shared" si="0"/>
        <v>0</v>
      </c>
      <c r="T9" s="111">
        <f t="shared" si="0"/>
        <v>0</v>
      </c>
      <c r="U9" s="111">
        <f t="shared" si="0"/>
        <v>0</v>
      </c>
      <c r="V9" s="111">
        <f t="shared" si="0"/>
        <v>0</v>
      </c>
      <c r="W9" s="111">
        <f t="shared" si="0"/>
        <v>0</v>
      </c>
      <c r="X9" s="111">
        <f t="shared" si="0"/>
        <v>0</v>
      </c>
      <c r="Y9" s="111">
        <f t="shared" si="0"/>
        <v>0</v>
      </c>
      <c r="Z9" s="111">
        <f t="shared" si="0"/>
        <v>0</v>
      </c>
      <c r="AA9" s="111">
        <f t="shared" si="0"/>
        <v>0</v>
      </c>
      <c r="AB9" s="111">
        <f t="shared" si="0"/>
        <v>0</v>
      </c>
      <c r="AC9" s="111">
        <f t="shared" si="0"/>
        <v>0</v>
      </c>
      <c r="AD9" s="111">
        <f t="shared" si="0"/>
        <v>0</v>
      </c>
      <c r="AE9" s="111"/>
      <c r="AF9" s="111">
        <f>AF10+AF15+AF24+AF33+AF47+AF52+AF54+AF61+AF62+AF71+AF72+AF76+AF88+AF81+AF83+AF82+AF69+AF89+AF90+AF91+AF70+AF40+AF92</f>
        <v>58134.399999999994</v>
      </c>
      <c r="AG9" s="111">
        <f>AG10+AG15+AG24+AG33+AG47+AG52+AG54+AG61+AG62+AG71+AG72+AG76+AG88+AG81+AG83+AG82+AG69+AG89+AG91+AG90+AG70+AG40+AG92</f>
        <v>85320.46021</v>
      </c>
      <c r="AH9" s="113"/>
      <c r="AI9" s="113"/>
    </row>
    <row r="10" spans="1:33" s="87" customFormat="1" ht="15">
      <c r="A10" s="115" t="s">
        <v>4</v>
      </c>
      <c r="B10" s="109">
        <v>12601</v>
      </c>
      <c r="C10" s="116">
        <v>606.1000000000004</v>
      </c>
      <c r="D10" s="109">
        <v>38.7</v>
      </c>
      <c r="E10" s="109">
        <v>164.7</v>
      </c>
      <c r="F10" s="109">
        <v>18.3</v>
      </c>
      <c r="G10" s="109">
        <v>70.9</v>
      </c>
      <c r="H10" s="109">
        <v>29.7</v>
      </c>
      <c r="I10" s="109">
        <v>34.8</v>
      </c>
      <c r="J10" s="117"/>
      <c r="K10" s="109">
        <v>531.6</v>
      </c>
      <c r="L10" s="109">
        <v>4509.6</v>
      </c>
      <c r="M10" s="109">
        <v>56.1</v>
      </c>
      <c r="N10" s="109">
        <v>8.5</v>
      </c>
      <c r="O10" s="109">
        <v>41</v>
      </c>
      <c r="P10" s="109">
        <v>4</v>
      </c>
      <c r="Q10" s="109">
        <v>52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>
        <f aca="true" t="shared" si="1" ref="AF10:AF59">SUM(D10:AD10)</f>
        <v>5559.900000000001</v>
      </c>
      <c r="AG10" s="109">
        <f>B10+C10-AF10</f>
        <v>7647.2</v>
      </c>
    </row>
    <row r="11" spans="1:33" s="87" customFormat="1" ht="15">
      <c r="A11" s="118" t="s">
        <v>5</v>
      </c>
      <c r="B11" s="109">
        <v>12060.1</v>
      </c>
      <c r="C11" s="116">
        <v>328.10000000000036</v>
      </c>
      <c r="D11" s="109">
        <v>37</v>
      </c>
      <c r="E11" s="109">
        <v>143.9</v>
      </c>
      <c r="F11" s="109">
        <v>8.8</v>
      </c>
      <c r="G11" s="109">
        <v>37.8</v>
      </c>
      <c r="H11" s="109">
        <v>16.1</v>
      </c>
      <c r="I11" s="109">
        <v>28.3</v>
      </c>
      <c r="J11" s="109"/>
      <c r="K11" s="109">
        <v>518.4</v>
      </c>
      <c r="L11" s="109">
        <v>4342.6</v>
      </c>
      <c r="M11" s="109"/>
      <c r="N11" s="109"/>
      <c r="O11" s="109">
        <v>40</v>
      </c>
      <c r="P11" s="109"/>
      <c r="Q11" s="109">
        <v>45.8</v>
      </c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>
        <f t="shared" si="1"/>
        <v>5218.700000000001</v>
      </c>
      <c r="AG11" s="109">
        <f>B11+C11-AF11</f>
        <v>7169.5</v>
      </c>
    </row>
    <row r="12" spans="1:33" s="87" customFormat="1" ht="15">
      <c r="A12" s="118" t="s">
        <v>2</v>
      </c>
      <c r="B12" s="117">
        <v>171</v>
      </c>
      <c r="C12" s="116">
        <v>113.8</v>
      </c>
      <c r="D12" s="109"/>
      <c r="E12" s="109"/>
      <c r="F12" s="109"/>
      <c r="G12" s="109"/>
      <c r="H12" s="109">
        <v>3.4</v>
      </c>
      <c r="I12" s="109"/>
      <c r="J12" s="109"/>
      <c r="K12" s="109"/>
      <c r="L12" s="109">
        <v>167</v>
      </c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>
        <f t="shared" si="1"/>
        <v>170.4</v>
      </c>
      <c r="AG12" s="109">
        <f>B12+C12-AF12</f>
        <v>114.4</v>
      </c>
    </row>
    <row r="13" spans="1:33" s="87" customFormat="1" ht="15" hidden="1">
      <c r="A13" s="118" t="s">
        <v>16</v>
      </c>
      <c r="B13" s="109"/>
      <c r="C13" s="116">
        <v>0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>
        <f t="shared" si="1"/>
        <v>0</v>
      </c>
      <c r="AG13" s="109">
        <f>B13+C13-AF13</f>
        <v>0</v>
      </c>
    </row>
    <row r="14" spans="1:33" s="87" customFormat="1" ht="15">
      <c r="A14" s="118" t="s">
        <v>23</v>
      </c>
      <c r="B14" s="109">
        <f aca="true" t="shared" si="2" ref="B14:Y14">B10-B11-B12-B13</f>
        <v>369.89999999999964</v>
      </c>
      <c r="C14" s="116">
        <f t="shared" si="2"/>
        <v>164.2</v>
      </c>
      <c r="D14" s="109">
        <f t="shared" si="2"/>
        <v>1.7000000000000028</v>
      </c>
      <c r="E14" s="109">
        <f t="shared" si="2"/>
        <v>20.799999999999983</v>
      </c>
      <c r="F14" s="109">
        <f t="shared" si="2"/>
        <v>9.5</v>
      </c>
      <c r="G14" s="109">
        <f t="shared" si="2"/>
        <v>33.10000000000001</v>
      </c>
      <c r="H14" s="109">
        <f t="shared" si="2"/>
        <v>10.199999999999998</v>
      </c>
      <c r="I14" s="109">
        <f t="shared" si="2"/>
        <v>6.4999999999999964</v>
      </c>
      <c r="J14" s="109">
        <f t="shared" si="2"/>
        <v>0</v>
      </c>
      <c r="K14" s="109">
        <f t="shared" si="2"/>
        <v>13.200000000000045</v>
      </c>
      <c r="L14" s="109">
        <f t="shared" si="2"/>
        <v>0</v>
      </c>
      <c r="M14" s="109">
        <f t="shared" si="2"/>
        <v>56.1</v>
      </c>
      <c r="N14" s="109">
        <f t="shared" si="2"/>
        <v>8.5</v>
      </c>
      <c r="O14" s="109">
        <f t="shared" si="2"/>
        <v>1</v>
      </c>
      <c r="P14" s="109">
        <f t="shared" si="2"/>
        <v>4</v>
      </c>
      <c r="Q14" s="109">
        <f t="shared" si="2"/>
        <v>6.200000000000003</v>
      </c>
      <c r="R14" s="109">
        <f t="shared" si="2"/>
        <v>0</v>
      </c>
      <c r="S14" s="109">
        <f t="shared" si="2"/>
        <v>0</v>
      </c>
      <c r="T14" s="109">
        <f t="shared" si="2"/>
        <v>0</v>
      </c>
      <c r="U14" s="109">
        <f t="shared" si="2"/>
        <v>0</v>
      </c>
      <c r="V14" s="109">
        <f t="shared" si="2"/>
        <v>0</v>
      </c>
      <c r="W14" s="109">
        <f t="shared" si="2"/>
        <v>0</v>
      </c>
      <c r="X14" s="109">
        <f t="shared" si="2"/>
        <v>0</v>
      </c>
      <c r="Y14" s="109">
        <f t="shared" si="2"/>
        <v>0</v>
      </c>
      <c r="Z14" s="109"/>
      <c r="AA14" s="109"/>
      <c r="AB14" s="109"/>
      <c r="AC14" s="109"/>
      <c r="AD14" s="109"/>
      <c r="AE14" s="109"/>
      <c r="AF14" s="109">
        <f t="shared" si="1"/>
        <v>170.80000000000007</v>
      </c>
      <c r="AG14" s="109">
        <f>AG10-AG11-AG12-AG13</f>
        <v>363.29999999999984</v>
      </c>
    </row>
    <row r="15" spans="1:35" s="87" customFormat="1" ht="15" customHeight="1">
      <c r="A15" s="115" t="s">
        <v>6</v>
      </c>
      <c r="B15" s="109">
        <v>56382.229810000004</v>
      </c>
      <c r="C15" s="116">
        <v>6488.800000000003</v>
      </c>
      <c r="D15" s="119"/>
      <c r="E15" s="119">
        <v>151.3</v>
      </c>
      <c r="F15" s="109">
        <v>0.7</v>
      </c>
      <c r="G15" s="109">
        <v>306.3</v>
      </c>
      <c r="H15" s="109"/>
      <c r="I15" s="109">
        <v>593.7</v>
      </c>
      <c r="J15" s="109">
        <v>110</v>
      </c>
      <c r="K15" s="109">
        <f>1396.3+9132.6</f>
        <v>10528.9</v>
      </c>
      <c r="L15" s="109">
        <v>10728.8</v>
      </c>
      <c r="M15" s="109">
        <v>272.5</v>
      </c>
      <c r="N15" s="109">
        <v>616.2</v>
      </c>
      <c r="O15" s="109">
        <v>58.8</v>
      </c>
      <c r="P15" s="109">
        <v>521.9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>
        <f t="shared" si="1"/>
        <v>23889.1</v>
      </c>
      <c r="AG15" s="109">
        <f aca="true" t="shared" si="3" ref="AG15:AG31">B15+C15-AF15</f>
        <v>38981.92981000001</v>
      </c>
      <c r="AI15" s="120"/>
    </row>
    <row r="16" spans="1:34" s="126" customFormat="1" ht="15" customHeight="1">
      <c r="A16" s="121" t="s">
        <v>38</v>
      </c>
      <c r="B16" s="122">
        <v>19179.6</v>
      </c>
      <c r="C16" s="123">
        <v>21.69999999999709</v>
      </c>
      <c r="D16" s="124"/>
      <c r="E16" s="124"/>
      <c r="F16" s="122"/>
      <c r="G16" s="122"/>
      <c r="H16" s="122"/>
      <c r="I16" s="122"/>
      <c r="J16" s="122"/>
      <c r="K16" s="122">
        <v>9132.6</v>
      </c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4">
        <f t="shared" si="1"/>
        <v>9132.6</v>
      </c>
      <c r="AG16" s="124">
        <f t="shared" si="3"/>
        <v>10068.699999999995</v>
      </c>
      <c r="AH16" s="125"/>
    </row>
    <row r="17" spans="1:34" s="87" customFormat="1" ht="15">
      <c r="A17" s="118" t="s">
        <v>5</v>
      </c>
      <c r="B17" s="109">
        <v>39328.63</v>
      </c>
      <c r="C17" s="116">
        <v>871.9000000000015</v>
      </c>
      <c r="D17" s="109"/>
      <c r="E17" s="109"/>
      <c r="F17" s="109"/>
      <c r="G17" s="109"/>
      <c r="H17" s="109"/>
      <c r="I17" s="109"/>
      <c r="J17" s="109"/>
      <c r="K17" s="109">
        <f>963.8+9132.6</f>
        <v>10096.4</v>
      </c>
      <c r="L17" s="109">
        <v>10728.8</v>
      </c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>
        <f t="shared" si="1"/>
        <v>20825.199999999997</v>
      </c>
      <c r="AG17" s="109">
        <f t="shared" si="3"/>
        <v>19375.33</v>
      </c>
      <c r="AH17" s="110"/>
    </row>
    <row r="18" spans="1:33" s="87" customFormat="1" ht="15">
      <c r="A18" s="118" t="s">
        <v>3</v>
      </c>
      <c r="B18" s="109"/>
      <c r="C18" s="116">
        <v>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>
        <f t="shared" si="1"/>
        <v>0</v>
      </c>
      <c r="AG18" s="109">
        <f t="shared" si="3"/>
        <v>0</v>
      </c>
    </row>
    <row r="19" spans="1:33" s="87" customFormat="1" ht="15">
      <c r="A19" s="118" t="s">
        <v>1</v>
      </c>
      <c r="B19" s="109">
        <v>4039.9</v>
      </c>
      <c r="C19" s="116">
        <v>2791.5</v>
      </c>
      <c r="D19" s="109"/>
      <c r="E19" s="109">
        <v>85.8</v>
      </c>
      <c r="F19" s="109"/>
      <c r="G19" s="109">
        <v>204.3</v>
      </c>
      <c r="H19" s="109"/>
      <c r="I19" s="109">
        <v>521.3</v>
      </c>
      <c r="J19" s="109">
        <v>87.9</v>
      </c>
      <c r="K19" s="109">
        <v>293.2</v>
      </c>
      <c r="L19" s="109"/>
      <c r="M19" s="109">
        <v>244.8</v>
      </c>
      <c r="N19" s="109">
        <v>269.9</v>
      </c>
      <c r="O19" s="109">
        <v>23.7</v>
      </c>
      <c r="P19" s="109">
        <v>37.8</v>
      </c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>
        <f t="shared" si="1"/>
        <v>1768.6999999999998</v>
      </c>
      <c r="AG19" s="109">
        <f t="shared" si="3"/>
        <v>5062.7</v>
      </c>
    </row>
    <row r="20" spans="1:33" s="87" customFormat="1" ht="15">
      <c r="A20" s="118" t="s">
        <v>2</v>
      </c>
      <c r="B20" s="109">
        <v>2976.605</v>
      </c>
      <c r="C20" s="116">
        <v>2703.5</v>
      </c>
      <c r="D20" s="109"/>
      <c r="E20" s="109">
        <v>64.1</v>
      </c>
      <c r="F20" s="109">
        <v>0.7</v>
      </c>
      <c r="G20" s="109">
        <v>97.8</v>
      </c>
      <c r="H20" s="109"/>
      <c r="I20" s="109">
        <v>43.1</v>
      </c>
      <c r="J20" s="109">
        <v>15</v>
      </c>
      <c r="K20" s="109">
        <v>139.2</v>
      </c>
      <c r="L20" s="109"/>
      <c r="M20" s="109">
        <v>27.2</v>
      </c>
      <c r="N20" s="109"/>
      <c r="O20" s="109">
        <v>31.6</v>
      </c>
      <c r="P20" s="109">
        <v>324.4</v>
      </c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>
        <f t="shared" si="1"/>
        <v>743.0999999999999</v>
      </c>
      <c r="AG20" s="109">
        <f t="shared" si="3"/>
        <v>4937.004999999999</v>
      </c>
    </row>
    <row r="21" spans="1:33" s="87" customFormat="1" ht="15">
      <c r="A21" s="118" t="s">
        <v>16</v>
      </c>
      <c r="B21" s="109">
        <v>1154</v>
      </c>
      <c r="C21" s="116">
        <v>38.700000000000045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>
        <v>346.3</v>
      </c>
      <c r="O21" s="109"/>
      <c r="P21" s="109">
        <v>159.7</v>
      </c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>
        <f t="shared" si="1"/>
        <v>506</v>
      </c>
      <c r="AG21" s="109">
        <f t="shared" si="3"/>
        <v>686.7</v>
      </c>
    </row>
    <row r="22" spans="1:33" s="87" customFormat="1" ht="15" hidden="1">
      <c r="A22" s="118" t="s">
        <v>15</v>
      </c>
      <c r="B22" s="119"/>
      <c r="C22" s="116">
        <v>0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>
        <f t="shared" si="1"/>
        <v>0</v>
      </c>
      <c r="AG22" s="109">
        <f t="shared" si="3"/>
        <v>0</v>
      </c>
    </row>
    <row r="23" spans="1:33" s="87" customFormat="1" ht="15">
      <c r="A23" s="118" t="s">
        <v>23</v>
      </c>
      <c r="B23" s="109">
        <f aca="true" t="shared" si="4" ref="B23:AD23">B15-B17-B18-B19-B20-B21-B22</f>
        <v>8883.094810000008</v>
      </c>
      <c r="C23" s="116">
        <f t="shared" si="4"/>
        <v>83.20000000000141</v>
      </c>
      <c r="D23" s="109">
        <f t="shared" si="4"/>
        <v>0</v>
      </c>
      <c r="E23" s="109">
        <f t="shared" si="4"/>
        <v>1.40000000000002</v>
      </c>
      <c r="F23" s="109">
        <f t="shared" si="4"/>
        <v>0</v>
      </c>
      <c r="G23" s="109">
        <f t="shared" si="4"/>
        <v>4.200000000000003</v>
      </c>
      <c r="H23" s="109">
        <f t="shared" si="4"/>
        <v>0</v>
      </c>
      <c r="I23" s="109">
        <f t="shared" si="4"/>
        <v>29.30000000000009</v>
      </c>
      <c r="J23" s="109">
        <f t="shared" si="4"/>
        <v>7.099999999999994</v>
      </c>
      <c r="K23" s="109">
        <f t="shared" si="4"/>
        <v>0.10000000000002274</v>
      </c>
      <c r="L23" s="109">
        <f t="shared" si="4"/>
        <v>0</v>
      </c>
      <c r="M23" s="109">
        <f t="shared" si="4"/>
        <v>0.49999999999998934</v>
      </c>
      <c r="N23" s="109">
        <f t="shared" si="4"/>
        <v>5.684341886080802E-14</v>
      </c>
      <c r="O23" s="109">
        <f t="shared" si="4"/>
        <v>3.499999999999993</v>
      </c>
      <c r="P23" s="109">
        <f t="shared" si="4"/>
        <v>0</v>
      </c>
      <c r="Q23" s="109">
        <f t="shared" si="4"/>
        <v>0</v>
      </c>
      <c r="R23" s="109">
        <f t="shared" si="4"/>
        <v>0</v>
      </c>
      <c r="S23" s="109">
        <f t="shared" si="4"/>
        <v>0</v>
      </c>
      <c r="T23" s="109">
        <f t="shared" si="4"/>
        <v>0</v>
      </c>
      <c r="U23" s="109">
        <f t="shared" si="4"/>
        <v>0</v>
      </c>
      <c r="V23" s="109">
        <f t="shared" si="4"/>
        <v>0</v>
      </c>
      <c r="W23" s="109">
        <f t="shared" si="4"/>
        <v>0</v>
      </c>
      <c r="X23" s="109">
        <f t="shared" si="4"/>
        <v>0</v>
      </c>
      <c r="Y23" s="109">
        <f t="shared" si="4"/>
        <v>0</v>
      </c>
      <c r="Z23" s="109">
        <f t="shared" si="4"/>
        <v>0</v>
      </c>
      <c r="AA23" s="109">
        <f t="shared" si="4"/>
        <v>0</v>
      </c>
      <c r="AB23" s="109">
        <f t="shared" si="4"/>
        <v>0</v>
      </c>
      <c r="AC23" s="109">
        <f t="shared" si="4"/>
        <v>0</v>
      </c>
      <c r="AD23" s="109">
        <f t="shared" si="4"/>
        <v>0</v>
      </c>
      <c r="AE23" s="109"/>
      <c r="AF23" s="109">
        <f t="shared" si="1"/>
        <v>46.10000000000017</v>
      </c>
      <c r="AG23" s="109">
        <f t="shared" si="3"/>
        <v>8920.194810000008</v>
      </c>
    </row>
    <row r="24" spans="1:35" s="87" customFormat="1" ht="15" customHeight="1">
      <c r="A24" s="115" t="s">
        <v>7</v>
      </c>
      <c r="B24" s="109">
        <v>33467.7</v>
      </c>
      <c r="C24" s="116">
        <v>7185.799999999999</v>
      </c>
      <c r="D24" s="109">
        <v>107.8</v>
      </c>
      <c r="E24" s="109">
        <v>99.9</v>
      </c>
      <c r="F24" s="109">
        <f>131.7+68</f>
        <v>199.7</v>
      </c>
      <c r="G24" s="109"/>
      <c r="H24" s="109"/>
      <c r="I24" s="109"/>
      <c r="J24" s="109">
        <f>568.1+670.4</f>
        <v>1238.5</v>
      </c>
      <c r="K24" s="109">
        <f>12.4+333.8</f>
        <v>346.2</v>
      </c>
      <c r="L24" s="109">
        <v>10669.5</v>
      </c>
      <c r="M24" s="109"/>
      <c r="N24" s="109"/>
      <c r="O24" s="109">
        <f>2109.9+517.6</f>
        <v>2627.5</v>
      </c>
      <c r="P24" s="109">
        <f>995+20</f>
        <v>1015</v>
      </c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>
        <f t="shared" si="1"/>
        <v>16304.1</v>
      </c>
      <c r="AG24" s="109">
        <f t="shared" si="3"/>
        <v>24349.4</v>
      </c>
      <c r="AI24" s="120"/>
    </row>
    <row r="25" spans="1:34" s="126" customFormat="1" ht="15" customHeight="1">
      <c r="A25" s="121" t="s">
        <v>39</v>
      </c>
      <c r="B25" s="122">
        <v>22003</v>
      </c>
      <c r="C25" s="123">
        <v>2681.399999999998</v>
      </c>
      <c r="D25" s="122">
        <v>107.8</v>
      </c>
      <c r="E25" s="122">
        <v>99.9</v>
      </c>
      <c r="F25" s="122">
        <v>68</v>
      </c>
      <c r="G25" s="122"/>
      <c r="H25" s="122"/>
      <c r="I25" s="122"/>
      <c r="J25" s="122">
        <v>670.4</v>
      </c>
      <c r="K25" s="122">
        <v>333.8</v>
      </c>
      <c r="L25" s="122">
        <v>10669.5</v>
      </c>
      <c r="M25" s="122"/>
      <c r="N25" s="122"/>
      <c r="O25" s="122">
        <v>517.6</v>
      </c>
      <c r="P25" s="122">
        <v>20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4">
        <f t="shared" si="1"/>
        <v>12487</v>
      </c>
      <c r="AG25" s="124">
        <f t="shared" si="3"/>
        <v>12197.399999999998</v>
      </c>
      <c r="AH25" s="125"/>
    </row>
    <row r="26" spans="1:34" s="87" customFormat="1" ht="15" hidden="1">
      <c r="A26" s="118" t="s">
        <v>5</v>
      </c>
      <c r="B26" s="109"/>
      <c r="C26" s="116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>
        <f t="shared" si="1"/>
        <v>0</v>
      </c>
      <c r="AG26" s="109">
        <f t="shared" si="3"/>
        <v>0</v>
      </c>
      <c r="AH26" s="110"/>
    </row>
    <row r="27" spans="1:33" s="87" customFormat="1" ht="15" hidden="1">
      <c r="A27" s="118" t="s">
        <v>3</v>
      </c>
      <c r="B27" s="109"/>
      <c r="C27" s="116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>
        <f t="shared" si="1"/>
        <v>0</v>
      </c>
      <c r="AG27" s="109">
        <f t="shared" si="3"/>
        <v>0</v>
      </c>
    </row>
    <row r="28" spans="1:33" s="87" customFormat="1" ht="15" hidden="1">
      <c r="A28" s="118" t="s">
        <v>1</v>
      </c>
      <c r="B28" s="109"/>
      <c r="C28" s="116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>
        <f t="shared" si="1"/>
        <v>0</v>
      </c>
      <c r="AG28" s="109">
        <f t="shared" si="3"/>
        <v>0</v>
      </c>
    </row>
    <row r="29" spans="1:33" s="87" customFormat="1" ht="15" hidden="1">
      <c r="A29" s="118" t="s">
        <v>2</v>
      </c>
      <c r="B29" s="109"/>
      <c r="C29" s="116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>
        <f t="shared" si="1"/>
        <v>0</v>
      </c>
      <c r="AG29" s="109">
        <f t="shared" si="3"/>
        <v>0</v>
      </c>
    </row>
    <row r="30" spans="1:33" s="87" customFormat="1" ht="15" hidden="1">
      <c r="A30" s="118" t="s">
        <v>16</v>
      </c>
      <c r="B30" s="109"/>
      <c r="C30" s="116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>
        <f t="shared" si="1"/>
        <v>0</v>
      </c>
      <c r="AG30" s="109">
        <f t="shared" si="3"/>
        <v>0</v>
      </c>
    </row>
    <row r="31" spans="1:33" s="87" customFormat="1" ht="15" hidden="1">
      <c r="A31" s="118" t="s">
        <v>15</v>
      </c>
      <c r="B31" s="109"/>
      <c r="C31" s="116">
        <v>0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>
        <f t="shared" si="1"/>
        <v>0</v>
      </c>
      <c r="AG31" s="109">
        <f t="shared" si="3"/>
        <v>0</v>
      </c>
    </row>
    <row r="32" spans="1:33" s="87" customFormat="1" ht="15">
      <c r="A32" s="118" t="s">
        <v>23</v>
      </c>
      <c r="B32" s="109">
        <f>B24</f>
        <v>33467.7</v>
      </c>
      <c r="C32" s="116">
        <f aca="true" t="shared" si="5" ref="C32:AD32">C24-C26-C27-C28-C29-C30-C31</f>
        <v>7185.799999999999</v>
      </c>
      <c r="D32" s="109">
        <f t="shared" si="5"/>
        <v>107.8</v>
      </c>
      <c r="E32" s="109">
        <f t="shared" si="5"/>
        <v>99.9</v>
      </c>
      <c r="F32" s="109">
        <f t="shared" si="5"/>
        <v>199.7</v>
      </c>
      <c r="G32" s="109">
        <f t="shared" si="5"/>
        <v>0</v>
      </c>
      <c r="H32" s="109">
        <f t="shared" si="5"/>
        <v>0</v>
      </c>
      <c r="I32" s="109">
        <f t="shared" si="5"/>
        <v>0</v>
      </c>
      <c r="J32" s="109">
        <f t="shared" si="5"/>
        <v>1238.5</v>
      </c>
      <c r="K32" s="109">
        <f t="shared" si="5"/>
        <v>346.2</v>
      </c>
      <c r="L32" s="109">
        <f t="shared" si="5"/>
        <v>10669.5</v>
      </c>
      <c r="M32" s="109">
        <f t="shared" si="5"/>
        <v>0</v>
      </c>
      <c r="N32" s="109">
        <f t="shared" si="5"/>
        <v>0</v>
      </c>
      <c r="O32" s="109">
        <f t="shared" si="5"/>
        <v>2627.5</v>
      </c>
      <c r="P32" s="109">
        <f t="shared" si="5"/>
        <v>1015</v>
      </c>
      <c r="Q32" s="109">
        <f t="shared" si="5"/>
        <v>0</v>
      </c>
      <c r="R32" s="109">
        <f t="shared" si="5"/>
        <v>0</v>
      </c>
      <c r="S32" s="109">
        <f t="shared" si="5"/>
        <v>0</v>
      </c>
      <c r="T32" s="109">
        <f t="shared" si="5"/>
        <v>0</v>
      </c>
      <c r="U32" s="109">
        <f t="shared" si="5"/>
        <v>0</v>
      </c>
      <c r="V32" s="109">
        <f t="shared" si="5"/>
        <v>0</v>
      </c>
      <c r="W32" s="109">
        <f t="shared" si="5"/>
        <v>0</v>
      </c>
      <c r="X32" s="109">
        <f t="shared" si="5"/>
        <v>0</v>
      </c>
      <c r="Y32" s="109">
        <f t="shared" si="5"/>
        <v>0</v>
      </c>
      <c r="Z32" s="109">
        <f t="shared" si="5"/>
        <v>0</v>
      </c>
      <c r="AA32" s="109">
        <f t="shared" si="5"/>
        <v>0</v>
      </c>
      <c r="AB32" s="109">
        <f t="shared" si="5"/>
        <v>0</v>
      </c>
      <c r="AC32" s="109">
        <f t="shared" si="5"/>
        <v>0</v>
      </c>
      <c r="AD32" s="109">
        <f t="shared" si="5"/>
        <v>0</v>
      </c>
      <c r="AE32" s="109"/>
      <c r="AF32" s="109">
        <f t="shared" si="1"/>
        <v>16304.1</v>
      </c>
      <c r="AG32" s="109">
        <f>AG24</f>
        <v>24349.4</v>
      </c>
    </row>
    <row r="33" spans="1:33" s="87" customFormat="1" ht="15" customHeight="1">
      <c r="A33" s="115" t="s">
        <v>8</v>
      </c>
      <c r="B33" s="109">
        <v>354.5</v>
      </c>
      <c r="C33" s="116">
        <v>111.19999999999999</v>
      </c>
      <c r="D33" s="109"/>
      <c r="E33" s="109"/>
      <c r="F33" s="109"/>
      <c r="G33" s="109"/>
      <c r="H33" s="109"/>
      <c r="I33" s="109">
        <v>43.2</v>
      </c>
      <c r="J33" s="109"/>
      <c r="K33" s="109">
        <v>40.5</v>
      </c>
      <c r="L33" s="109"/>
      <c r="M33" s="109">
        <v>47.6</v>
      </c>
      <c r="N33" s="109"/>
      <c r="O33" s="109"/>
      <c r="P33" s="109">
        <v>13</v>
      </c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>
        <f t="shared" si="1"/>
        <v>144.3</v>
      </c>
      <c r="AG33" s="109">
        <f aca="true" t="shared" si="6" ref="AG33:AG38">B33+C33-AF33</f>
        <v>321.4</v>
      </c>
    </row>
    <row r="34" spans="1:33" s="87" customFormat="1" ht="15">
      <c r="A34" s="118" t="s">
        <v>5</v>
      </c>
      <c r="B34" s="109">
        <v>238.9</v>
      </c>
      <c r="C34" s="116">
        <v>13.499999999999972</v>
      </c>
      <c r="D34" s="109"/>
      <c r="E34" s="109"/>
      <c r="F34" s="109"/>
      <c r="G34" s="109"/>
      <c r="H34" s="109"/>
      <c r="I34" s="109"/>
      <c r="J34" s="109"/>
      <c r="K34" s="109">
        <v>40.5</v>
      </c>
      <c r="L34" s="109"/>
      <c r="M34" s="109">
        <v>47.3</v>
      </c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>
        <f t="shared" si="1"/>
        <v>87.8</v>
      </c>
      <c r="AG34" s="109">
        <f t="shared" si="6"/>
        <v>164.59999999999997</v>
      </c>
    </row>
    <row r="35" spans="1:33" s="87" customFormat="1" ht="15" hidden="1">
      <c r="A35" s="118" t="s">
        <v>1</v>
      </c>
      <c r="B35" s="109"/>
      <c r="C35" s="116">
        <v>0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>
        <f t="shared" si="1"/>
        <v>0</v>
      </c>
      <c r="AG35" s="109">
        <f t="shared" si="6"/>
        <v>0</v>
      </c>
    </row>
    <row r="36" spans="1:33" s="87" customFormat="1" ht="15">
      <c r="A36" s="118" t="s">
        <v>2</v>
      </c>
      <c r="B36" s="119">
        <v>110.5</v>
      </c>
      <c r="C36" s="116">
        <v>92.3</v>
      </c>
      <c r="D36" s="109"/>
      <c r="E36" s="109"/>
      <c r="F36" s="109"/>
      <c r="G36" s="109"/>
      <c r="H36" s="109"/>
      <c r="I36" s="109">
        <v>43.2</v>
      </c>
      <c r="J36" s="109"/>
      <c r="K36" s="109"/>
      <c r="L36" s="109"/>
      <c r="M36" s="109"/>
      <c r="N36" s="109"/>
      <c r="O36" s="109"/>
      <c r="P36" s="109">
        <v>13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>
        <f t="shared" si="1"/>
        <v>56.2</v>
      </c>
      <c r="AG36" s="109">
        <f t="shared" si="6"/>
        <v>146.60000000000002</v>
      </c>
    </row>
    <row r="37" spans="1:33" s="87" customFormat="1" ht="15">
      <c r="A37" s="118" t="s">
        <v>16</v>
      </c>
      <c r="B37" s="109">
        <v>0</v>
      </c>
      <c r="C37" s="116">
        <v>0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>
        <f t="shared" si="1"/>
        <v>0</v>
      </c>
      <c r="AG37" s="109">
        <f t="shared" si="6"/>
        <v>0</v>
      </c>
    </row>
    <row r="38" spans="1:33" s="87" customFormat="1" ht="15" hidden="1">
      <c r="A38" s="118" t="s">
        <v>15</v>
      </c>
      <c r="B38" s="109"/>
      <c r="C38" s="116">
        <v>0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>
        <f t="shared" si="1"/>
        <v>0</v>
      </c>
      <c r="AG38" s="109">
        <f t="shared" si="6"/>
        <v>0</v>
      </c>
    </row>
    <row r="39" spans="1:33" s="87" customFormat="1" ht="15">
      <c r="A39" s="118" t="s">
        <v>23</v>
      </c>
      <c r="B39" s="109">
        <f aca="true" t="shared" si="7" ref="B39:AD39">B33-B34-B36-B38-B37-B35</f>
        <v>5.099999999999994</v>
      </c>
      <c r="C39" s="116">
        <f t="shared" si="7"/>
        <v>5.40000000000002</v>
      </c>
      <c r="D39" s="109">
        <f t="shared" si="7"/>
        <v>0</v>
      </c>
      <c r="E39" s="109">
        <f t="shared" si="7"/>
        <v>0</v>
      </c>
      <c r="F39" s="109">
        <f t="shared" si="7"/>
        <v>0</v>
      </c>
      <c r="G39" s="109">
        <f t="shared" si="7"/>
        <v>0</v>
      </c>
      <c r="H39" s="109">
        <f t="shared" si="7"/>
        <v>0</v>
      </c>
      <c r="I39" s="109">
        <f t="shared" si="7"/>
        <v>0</v>
      </c>
      <c r="J39" s="109">
        <f t="shared" si="7"/>
        <v>0</v>
      </c>
      <c r="K39" s="109">
        <f t="shared" si="7"/>
        <v>0</v>
      </c>
      <c r="L39" s="109">
        <f t="shared" si="7"/>
        <v>0</v>
      </c>
      <c r="M39" s="109">
        <f t="shared" si="7"/>
        <v>0.30000000000000426</v>
      </c>
      <c r="N39" s="109">
        <f t="shared" si="7"/>
        <v>0</v>
      </c>
      <c r="O39" s="109">
        <f t="shared" si="7"/>
        <v>0</v>
      </c>
      <c r="P39" s="109">
        <f t="shared" si="7"/>
        <v>0</v>
      </c>
      <c r="Q39" s="109">
        <f t="shared" si="7"/>
        <v>0</v>
      </c>
      <c r="R39" s="109">
        <f t="shared" si="7"/>
        <v>0</v>
      </c>
      <c r="S39" s="109">
        <f t="shared" si="7"/>
        <v>0</v>
      </c>
      <c r="T39" s="109">
        <f t="shared" si="7"/>
        <v>0</v>
      </c>
      <c r="U39" s="109">
        <f t="shared" si="7"/>
        <v>0</v>
      </c>
      <c r="V39" s="109">
        <f t="shared" si="7"/>
        <v>0</v>
      </c>
      <c r="W39" s="109">
        <f t="shared" si="7"/>
        <v>0</v>
      </c>
      <c r="X39" s="109">
        <f t="shared" si="7"/>
        <v>0</v>
      </c>
      <c r="Y39" s="109">
        <f t="shared" si="7"/>
        <v>0</v>
      </c>
      <c r="Z39" s="109">
        <f t="shared" si="7"/>
        <v>0</v>
      </c>
      <c r="AA39" s="109">
        <f t="shared" si="7"/>
        <v>0</v>
      </c>
      <c r="AB39" s="109">
        <f t="shared" si="7"/>
        <v>0</v>
      </c>
      <c r="AC39" s="109">
        <f t="shared" si="7"/>
        <v>0</v>
      </c>
      <c r="AD39" s="109">
        <f t="shared" si="7"/>
        <v>0</v>
      </c>
      <c r="AE39" s="109"/>
      <c r="AF39" s="109">
        <f t="shared" si="1"/>
        <v>0.30000000000000426</v>
      </c>
      <c r="AG39" s="109">
        <f>AG33-AG34-AG36-AG38-AG35-AG37</f>
        <v>10.199999999999989</v>
      </c>
    </row>
    <row r="40" spans="1:33" s="87" customFormat="1" ht="15" customHeight="1">
      <c r="A40" s="115" t="s">
        <v>29</v>
      </c>
      <c r="B40" s="109">
        <v>982.3</v>
      </c>
      <c r="C40" s="116">
        <v>182.39999999999998</v>
      </c>
      <c r="D40" s="109"/>
      <c r="E40" s="109"/>
      <c r="F40" s="109"/>
      <c r="G40" s="109"/>
      <c r="H40" s="109">
        <v>52.3</v>
      </c>
      <c r="I40" s="109"/>
      <c r="J40" s="109"/>
      <c r="K40" s="109"/>
      <c r="L40" s="109"/>
      <c r="M40" s="109">
        <v>349.2</v>
      </c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>
        <f t="shared" si="1"/>
        <v>401.5</v>
      </c>
      <c r="AG40" s="109">
        <f aca="true" t="shared" si="8" ref="AG40:AG45">B40+C40-AF40</f>
        <v>763.1999999999998</v>
      </c>
    </row>
    <row r="41" spans="1:34" s="87" customFormat="1" ht="15">
      <c r="A41" s="118" t="s">
        <v>5</v>
      </c>
      <c r="B41" s="109">
        <v>834.5</v>
      </c>
      <c r="C41" s="116">
        <v>45.60000000000002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>
        <v>334.1</v>
      </c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>
        <f t="shared" si="1"/>
        <v>334.1</v>
      </c>
      <c r="AG41" s="109">
        <f t="shared" si="8"/>
        <v>546</v>
      </c>
      <c r="AH41" s="110"/>
    </row>
    <row r="42" spans="1:33" s="87" customFormat="1" ht="15">
      <c r="A42" s="118" t="s">
        <v>3</v>
      </c>
      <c r="B42" s="109"/>
      <c r="C42" s="116">
        <v>0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>
        <f t="shared" si="1"/>
        <v>0</v>
      </c>
      <c r="AG42" s="109">
        <f t="shared" si="8"/>
        <v>0</v>
      </c>
    </row>
    <row r="43" spans="1:33" s="87" customFormat="1" ht="15">
      <c r="A43" s="118" t="s">
        <v>1</v>
      </c>
      <c r="B43" s="109">
        <v>8.4</v>
      </c>
      <c r="C43" s="116">
        <v>0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>
        <v>5.7</v>
      </c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>
        <f t="shared" si="1"/>
        <v>5.7</v>
      </c>
      <c r="AG43" s="109">
        <f t="shared" si="8"/>
        <v>2.7</v>
      </c>
    </row>
    <row r="44" spans="1:33" s="87" customFormat="1" ht="15">
      <c r="A44" s="118" t="s">
        <v>2</v>
      </c>
      <c r="B44" s="109">
        <v>130.1</v>
      </c>
      <c r="C44" s="116">
        <v>130.2</v>
      </c>
      <c r="D44" s="109"/>
      <c r="E44" s="109"/>
      <c r="F44" s="109"/>
      <c r="G44" s="109"/>
      <c r="H44" s="109">
        <v>51.9</v>
      </c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>
        <f t="shared" si="1"/>
        <v>51.9</v>
      </c>
      <c r="AG44" s="109">
        <f t="shared" si="8"/>
        <v>208.39999999999995</v>
      </c>
    </row>
    <row r="45" spans="1:33" s="87" customFormat="1" ht="15" hidden="1">
      <c r="A45" s="118" t="s">
        <v>15</v>
      </c>
      <c r="B45" s="109"/>
      <c r="C45" s="116">
        <v>0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>
        <f t="shared" si="1"/>
        <v>0</v>
      </c>
      <c r="AG45" s="109">
        <f t="shared" si="8"/>
        <v>0</v>
      </c>
    </row>
    <row r="46" spans="1:33" s="87" customFormat="1" ht="15">
      <c r="A46" s="118" t="s">
        <v>23</v>
      </c>
      <c r="B46" s="109">
        <f aca="true" t="shared" si="9" ref="B46:AD46">B40-B41-B42-B43-B44-B45</f>
        <v>9.299999999999955</v>
      </c>
      <c r="C46" s="116">
        <f t="shared" si="9"/>
        <v>6.599999999999966</v>
      </c>
      <c r="D46" s="109">
        <f t="shared" si="9"/>
        <v>0</v>
      </c>
      <c r="E46" s="109">
        <f t="shared" si="9"/>
        <v>0</v>
      </c>
      <c r="F46" s="109">
        <f t="shared" si="9"/>
        <v>0</v>
      </c>
      <c r="G46" s="109">
        <f t="shared" si="9"/>
        <v>0</v>
      </c>
      <c r="H46" s="109">
        <f t="shared" si="9"/>
        <v>0.3999999999999986</v>
      </c>
      <c r="I46" s="109">
        <f t="shared" si="9"/>
        <v>0</v>
      </c>
      <c r="J46" s="109">
        <f t="shared" si="9"/>
        <v>0</v>
      </c>
      <c r="K46" s="109">
        <f t="shared" si="9"/>
        <v>0</v>
      </c>
      <c r="L46" s="109">
        <f t="shared" si="9"/>
        <v>0</v>
      </c>
      <c r="M46" s="109">
        <f t="shared" si="9"/>
        <v>9.399999999999967</v>
      </c>
      <c r="N46" s="109">
        <f t="shared" si="9"/>
        <v>0</v>
      </c>
      <c r="O46" s="109">
        <f t="shared" si="9"/>
        <v>0</v>
      </c>
      <c r="P46" s="109">
        <f t="shared" si="9"/>
        <v>0</v>
      </c>
      <c r="Q46" s="109">
        <f t="shared" si="9"/>
        <v>0</v>
      </c>
      <c r="R46" s="109">
        <f t="shared" si="9"/>
        <v>0</v>
      </c>
      <c r="S46" s="109">
        <f t="shared" si="9"/>
        <v>0</v>
      </c>
      <c r="T46" s="109">
        <f t="shared" si="9"/>
        <v>0</v>
      </c>
      <c r="U46" s="109">
        <f t="shared" si="9"/>
        <v>0</v>
      </c>
      <c r="V46" s="109">
        <f t="shared" si="9"/>
        <v>0</v>
      </c>
      <c r="W46" s="109">
        <f t="shared" si="9"/>
        <v>0</v>
      </c>
      <c r="X46" s="109">
        <f t="shared" si="9"/>
        <v>0</v>
      </c>
      <c r="Y46" s="109">
        <f t="shared" si="9"/>
        <v>0</v>
      </c>
      <c r="Z46" s="109">
        <f t="shared" si="9"/>
        <v>0</v>
      </c>
      <c r="AA46" s="109">
        <f t="shared" si="9"/>
        <v>0</v>
      </c>
      <c r="AB46" s="109">
        <f t="shared" si="9"/>
        <v>0</v>
      </c>
      <c r="AC46" s="109">
        <f t="shared" si="9"/>
        <v>0</v>
      </c>
      <c r="AD46" s="109">
        <f t="shared" si="9"/>
        <v>0</v>
      </c>
      <c r="AE46" s="109"/>
      <c r="AF46" s="109">
        <f t="shared" si="1"/>
        <v>9.799999999999965</v>
      </c>
      <c r="AG46" s="109">
        <f>AG40-AG41-AG42-AG43-AG44-AG45</f>
        <v>6.099999999999881</v>
      </c>
    </row>
    <row r="47" spans="1:33" s="87" customFormat="1" ht="17.25" customHeight="1">
      <c r="A47" s="115" t="s">
        <v>43</v>
      </c>
      <c r="B47" s="117">
        <v>879.3</v>
      </c>
      <c r="C47" s="116">
        <v>570.7</v>
      </c>
      <c r="D47" s="109"/>
      <c r="E47" s="127"/>
      <c r="F47" s="127"/>
      <c r="G47" s="127"/>
      <c r="H47" s="127"/>
      <c r="I47" s="127">
        <v>51.6</v>
      </c>
      <c r="J47" s="127"/>
      <c r="K47" s="127"/>
      <c r="L47" s="127">
        <v>143.8</v>
      </c>
      <c r="M47" s="127"/>
      <c r="N47" s="127">
        <v>13.5</v>
      </c>
      <c r="O47" s="127"/>
      <c r="P47" s="127"/>
      <c r="Q47" s="127">
        <v>25.2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09">
        <f t="shared" si="1"/>
        <v>234.1</v>
      </c>
      <c r="AG47" s="109">
        <f>B47+C47-AF47</f>
        <v>1215.9</v>
      </c>
    </row>
    <row r="48" spans="1:33" s="87" customFormat="1" ht="15" hidden="1">
      <c r="A48" s="118" t="s">
        <v>5</v>
      </c>
      <c r="B48" s="109"/>
      <c r="C48" s="116">
        <v>0</v>
      </c>
      <c r="D48" s="109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09">
        <f t="shared" si="1"/>
        <v>0</v>
      </c>
      <c r="AG48" s="109">
        <f>B48+C48-AF48</f>
        <v>0</v>
      </c>
    </row>
    <row r="49" spans="1:33" s="87" customFormat="1" ht="15">
      <c r="A49" s="118" t="s">
        <v>16</v>
      </c>
      <c r="B49" s="109">
        <v>725.5</v>
      </c>
      <c r="C49" s="116">
        <v>269.70000000000005</v>
      </c>
      <c r="D49" s="109"/>
      <c r="E49" s="109"/>
      <c r="F49" s="109"/>
      <c r="G49" s="109"/>
      <c r="H49" s="109"/>
      <c r="I49" s="109">
        <v>51.6</v>
      </c>
      <c r="J49" s="109"/>
      <c r="K49" s="109"/>
      <c r="L49" s="109">
        <v>143.7</v>
      </c>
      <c r="M49" s="109"/>
      <c r="N49" s="109">
        <v>13.5</v>
      </c>
      <c r="O49" s="109"/>
      <c r="P49" s="109"/>
      <c r="Q49" s="109">
        <v>25.2</v>
      </c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>
        <f t="shared" si="1"/>
        <v>233.99999999999997</v>
      </c>
      <c r="AG49" s="109">
        <f>B49+C49-AF49</f>
        <v>761.2</v>
      </c>
    </row>
    <row r="50" spans="1:33" s="87" customFormat="1" ht="27.75" hidden="1">
      <c r="A50" s="128" t="s">
        <v>34</v>
      </c>
      <c r="B50" s="109"/>
      <c r="C50" s="116">
        <v>0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>
        <f t="shared" si="1"/>
        <v>0</v>
      </c>
      <c r="AG50" s="109">
        <f>B50+C50-AF50</f>
        <v>0</v>
      </c>
    </row>
    <row r="51" spans="1:33" s="87" customFormat="1" ht="15">
      <c r="A51" s="129" t="s">
        <v>23</v>
      </c>
      <c r="B51" s="109">
        <f aca="true" t="shared" si="10" ref="B51:AD51">B47-B48-B49</f>
        <v>153.79999999999995</v>
      </c>
      <c r="C51" s="116">
        <f t="shared" si="10"/>
        <v>301</v>
      </c>
      <c r="D51" s="109">
        <f t="shared" si="10"/>
        <v>0</v>
      </c>
      <c r="E51" s="109">
        <f t="shared" si="10"/>
        <v>0</v>
      </c>
      <c r="F51" s="109">
        <f t="shared" si="10"/>
        <v>0</v>
      </c>
      <c r="G51" s="109">
        <f t="shared" si="10"/>
        <v>0</v>
      </c>
      <c r="H51" s="109">
        <f t="shared" si="10"/>
        <v>0</v>
      </c>
      <c r="I51" s="109">
        <f t="shared" si="10"/>
        <v>0</v>
      </c>
      <c r="J51" s="109">
        <f t="shared" si="10"/>
        <v>0</v>
      </c>
      <c r="K51" s="109">
        <f t="shared" si="10"/>
        <v>0</v>
      </c>
      <c r="L51" s="109">
        <f t="shared" si="10"/>
        <v>0.10000000000002274</v>
      </c>
      <c r="M51" s="109">
        <f t="shared" si="10"/>
        <v>0</v>
      </c>
      <c r="N51" s="109">
        <f t="shared" si="10"/>
        <v>0</v>
      </c>
      <c r="O51" s="109">
        <f t="shared" si="10"/>
        <v>0</v>
      </c>
      <c r="P51" s="109">
        <f t="shared" si="10"/>
        <v>0</v>
      </c>
      <c r="Q51" s="109">
        <f t="shared" si="10"/>
        <v>0</v>
      </c>
      <c r="R51" s="109">
        <f t="shared" si="10"/>
        <v>0</v>
      </c>
      <c r="S51" s="109">
        <f t="shared" si="10"/>
        <v>0</v>
      </c>
      <c r="T51" s="109">
        <f t="shared" si="10"/>
        <v>0</v>
      </c>
      <c r="U51" s="109">
        <f t="shared" si="10"/>
        <v>0</v>
      </c>
      <c r="V51" s="109">
        <f t="shared" si="10"/>
        <v>0</v>
      </c>
      <c r="W51" s="109">
        <f t="shared" si="10"/>
        <v>0</v>
      </c>
      <c r="X51" s="109">
        <f t="shared" si="10"/>
        <v>0</v>
      </c>
      <c r="Y51" s="109">
        <f t="shared" si="10"/>
        <v>0</v>
      </c>
      <c r="Z51" s="109">
        <f t="shared" si="10"/>
        <v>0</v>
      </c>
      <c r="AA51" s="109">
        <f t="shared" si="10"/>
        <v>0</v>
      </c>
      <c r="AB51" s="109">
        <f t="shared" si="10"/>
        <v>0</v>
      </c>
      <c r="AC51" s="109">
        <f t="shared" si="10"/>
        <v>0</v>
      </c>
      <c r="AD51" s="109">
        <f t="shared" si="10"/>
        <v>0</v>
      </c>
      <c r="AE51" s="109"/>
      <c r="AF51" s="109">
        <f t="shared" si="1"/>
        <v>0.10000000000002274</v>
      </c>
      <c r="AG51" s="109">
        <f>AG47-AG49-AG48</f>
        <v>454.70000000000005</v>
      </c>
    </row>
    <row r="52" spans="1:33" s="87" customFormat="1" ht="15" customHeight="1">
      <c r="A52" s="115" t="s">
        <v>0</v>
      </c>
      <c r="B52" s="109">
        <v>2938.61074</v>
      </c>
      <c r="C52" s="116">
        <v>1021.8999999999996</v>
      </c>
      <c r="D52" s="109"/>
      <c r="E52" s="109">
        <v>510.7</v>
      </c>
      <c r="F52" s="109">
        <v>28.2</v>
      </c>
      <c r="G52" s="109"/>
      <c r="H52" s="109">
        <v>0.5</v>
      </c>
      <c r="I52" s="109">
        <v>182.1</v>
      </c>
      <c r="J52" s="109"/>
      <c r="K52" s="109"/>
      <c r="L52" s="109">
        <v>337.6</v>
      </c>
      <c r="M52" s="109">
        <v>34.8</v>
      </c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>
        <f t="shared" si="1"/>
        <v>1093.8999999999999</v>
      </c>
      <c r="AG52" s="109">
        <f aca="true" t="shared" si="11" ref="AG52:AG59">B52+C52-AF52</f>
        <v>2866.61074</v>
      </c>
    </row>
    <row r="53" spans="1:33" s="87" customFormat="1" ht="15" customHeight="1">
      <c r="A53" s="118" t="s">
        <v>2</v>
      </c>
      <c r="B53" s="109">
        <v>1035.80464</v>
      </c>
      <c r="C53" s="116">
        <v>0.10000000000013642</v>
      </c>
      <c r="D53" s="109"/>
      <c r="E53" s="109">
        <v>3.4</v>
      </c>
      <c r="F53" s="109"/>
      <c r="G53" s="109"/>
      <c r="H53" s="109">
        <v>0.6</v>
      </c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>
        <f t="shared" si="1"/>
        <v>4</v>
      </c>
      <c r="AG53" s="109">
        <f t="shared" si="11"/>
        <v>1031.9046400000002</v>
      </c>
    </row>
    <row r="54" spans="1:34" s="87" customFormat="1" ht="15" customHeight="1">
      <c r="A54" s="115" t="s">
        <v>9</v>
      </c>
      <c r="B54" s="119">
        <v>1779.47391</v>
      </c>
      <c r="C54" s="116">
        <v>480</v>
      </c>
      <c r="D54" s="109"/>
      <c r="E54" s="109">
        <v>164.7</v>
      </c>
      <c r="F54" s="109"/>
      <c r="G54" s="109">
        <v>15</v>
      </c>
      <c r="H54" s="109"/>
      <c r="I54" s="109">
        <v>5.1</v>
      </c>
      <c r="J54" s="109"/>
      <c r="K54" s="109">
        <v>531</v>
      </c>
      <c r="L54" s="109">
        <v>54.3</v>
      </c>
      <c r="M54" s="109"/>
      <c r="N54" s="109"/>
      <c r="O54" s="109">
        <v>2.5</v>
      </c>
      <c r="P54" s="109">
        <v>15.8</v>
      </c>
      <c r="Q54" s="109">
        <v>202.7</v>
      </c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>
        <f t="shared" si="1"/>
        <v>991.0999999999999</v>
      </c>
      <c r="AG54" s="109">
        <f t="shared" si="11"/>
        <v>1268.3739099999998</v>
      </c>
      <c r="AH54" s="110"/>
    </row>
    <row r="55" spans="1:34" s="87" customFormat="1" ht="15">
      <c r="A55" s="118" t="s">
        <v>5</v>
      </c>
      <c r="B55" s="109">
        <v>957.228</v>
      </c>
      <c r="C55" s="116">
        <v>31.799999999999955</v>
      </c>
      <c r="D55" s="109"/>
      <c r="E55" s="109"/>
      <c r="F55" s="109"/>
      <c r="G55" s="109"/>
      <c r="H55" s="109"/>
      <c r="I55" s="109"/>
      <c r="J55" s="109"/>
      <c r="K55" s="109">
        <v>389.3</v>
      </c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>
        <f t="shared" si="1"/>
        <v>389.3</v>
      </c>
      <c r="AG55" s="109">
        <f t="shared" si="11"/>
        <v>599.7279999999998</v>
      </c>
      <c r="AH55" s="110"/>
    </row>
    <row r="56" spans="1:34" s="87" customFormat="1" ht="15" customHeight="1" hidden="1">
      <c r="A56" s="118" t="s">
        <v>1</v>
      </c>
      <c r="B56" s="109"/>
      <c r="C56" s="116">
        <v>0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>
        <f t="shared" si="1"/>
        <v>0</v>
      </c>
      <c r="AG56" s="109">
        <f t="shared" si="11"/>
        <v>0</v>
      </c>
      <c r="AH56" s="110"/>
    </row>
    <row r="57" spans="1:33" s="87" customFormat="1" ht="15">
      <c r="A57" s="118" t="s">
        <v>2</v>
      </c>
      <c r="B57" s="117">
        <v>157.708</v>
      </c>
      <c r="C57" s="116">
        <v>176.79999999999998</v>
      </c>
      <c r="D57" s="109"/>
      <c r="E57" s="109"/>
      <c r="F57" s="109"/>
      <c r="G57" s="109">
        <v>11.3</v>
      </c>
      <c r="H57" s="109"/>
      <c r="I57" s="109"/>
      <c r="J57" s="109"/>
      <c r="K57" s="109">
        <v>141.1</v>
      </c>
      <c r="L57" s="109"/>
      <c r="M57" s="109"/>
      <c r="N57" s="109"/>
      <c r="O57" s="109"/>
      <c r="P57" s="109"/>
      <c r="Q57" s="109">
        <v>12.6</v>
      </c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>
        <f t="shared" si="1"/>
        <v>165</v>
      </c>
      <c r="AG57" s="109">
        <f t="shared" si="11"/>
        <v>169.50799999999998</v>
      </c>
    </row>
    <row r="58" spans="1:33" s="87" customFormat="1" ht="15">
      <c r="A58" s="118" t="s">
        <v>16</v>
      </c>
      <c r="B58" s="117">
        <v>5.1</v>
      </c>
      <c r="C58" s="116">
        <v>0</v>
      </c>
      <c r="D58" s="109"/>
      <c r="E58" s="109"/>
      <c r="F58" s="109"/>
      <c r="G58" s="109"/>
      <c r="H58" s="109"/>
      <c r="I58" s="109">
        <v>5.1</v>
      </c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>
        <f t="shared" si="1"/>
        <v>5.1</v>
      </c>
      <c r="AG58" s="109">
        <f t="shared" si="11"/>
        <v>0</v>
      </c>
    </row>
    <row r="59" spans="1:33" s="87" customFormat="1" ht="15" hidden="1">
      <c r="A59" s="118" t="s">
        <v>15</v>
      </c>
      <c r="B59" s="109"/>
      <c r="C59" s="116">
        <v>0</v>
      </c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>
        <f t="shared" si="1"/>
        <v>0</v>
      </c>
      <c r="AG59" s="109">
        <f t="shared" si="11"/>
        <v>0</v>
      </c>
    </row>
    <row r="60" spans="1:33" s="87" customFormat="1" ht="15">
      <c r="A60" s="118" t="s">
        <v>23</v>
      </c>
      <c r="B60" s="109">
        <f aca="true" t="shared" si="12" ref="B60:AD60">B54-B55-B57-B59-B56-B58</f>
        <v>659.43791</v>
      </c>
      <c r="C60" s="116">
        <f t="shared" si="12"/>
        <v>271.4000000000001</v>
      </c>
      <c r="D60" s="109">
        <f t="shared" si="12"/>
        <v>0</v>
      </c>
      <c r="E60" s="109">
        <f>E54-E55-E57-E59-E56-E58</f>
        <v>164.7</v>
      </c>
      <c r="F60" s="109">
        <f t="shared" si="12"/>
        <v>0</v>
      </c>
      <c r="G60" s="109">
        <f t="shared" si="12"/>
        <v>3.6999999999999993</v>
      </c>
      <c r="H60" s="109">
        <f t="shared" si="12"/>
        <v>0</v>
      </c>
      <c r="I60" s="109">
        <f t="shared" si="12"/>
        <v>0</v>
      </c>
      <c r="J60" s="109">
        <f t="shared" si="12"/>
        <v>0</v>
      </c>
      <c r="K60" s="109">
        <f t="shared" si="12"/>
        <v>0.5999999999999943</v>
      </c>
      <c r="L60" s="109">
        <f t="shared" si="12"/>
        <v>54.3</v>
      </c>
      <c r="M60" s="109">
        <f t="shared" si="12"/>
        <v>0</v>
      </c>
      <c r="N60" s="109">
        <f t="shared" si="12"/>
        <v>0</v>
      </c>
      <c r="O60" s="109">
        <f t="shared" si="12"/>
        <v>2.5</v>
      </c>
      <c r="P60" s="109">
        <f t="shared" si="12"/>
        <v>15.8</v>
      </c>
      <c r="Q60" s="109">
        <f t="shared" si="12"/>
        <v>190.1</v>
      </c>
      <c r="R60" s="109">
        <f t="shared" si="12"/>
        <v>0</v>
      </c>
      <c r="S60" s="109">
        <f t="shared" si="12"/>
        <v>0</v>
      </c>
      <c r="T60" s="109">
        <f t="shared" si="12"/>
        <v>0</v>
      </c>
      <c r="U60" s="109">
        <f t="shared" si="12"/>
        <v>0</v>
      </c>
      <c r="V60" s="109">
        <f t="shared" si="12"/>
        <v>0</v>
      </c>
      <c r="W60" s="109">
        <f t="shared" si="12"/>
        <v>0</v>
      </c>
      <c r="X60" s="109">
        <f t="shared" si="12"/>
        <v>0</v>
      </c>
      <c r="Y60" s="109">
        <f t="shared" si="12"/>
        <v>0</v>
      </c>
      <c r="Z60" s="109">
        <f t="shared" si="12"/>
        <v>0</v>
      </c>
      <c r="AA60" s="109">
        <f t="shared" si="12"/>
        <v>0</v>
      </c>
      <c r="AB60" s="109">
        <f t="shared" si="12"/>
        <v>0</v>
      </c>
      <c r="AC60" s="109">
        <f t="shared" si="12"/>
        <v>0</v>
      </c>
      <c r="AD60" s="109">
        <f t="shared" si="12"/>
        <v>0</v>
      </c>
      <c r="AE60" s="109"/>
      <c r="AF60" s="109">
        <f>AF54-AF55-AF57-AF59-AF56-AF58</f>
        <v>431.69999999999993</v>
      </c>
      <c r="AG60" s="109">
        <f>AG54-AG55-AG57-AG59-AG56-AG58</f>
        <v>499.13791</v>
      </c>
    </row>
    <row r="61" spans="1:33" s="87" customFormat="1" ht="15" customHeight="1">
      <c r="A61" s="115" t="s">
        <v>10</v>
      </c>
      <c r="B61" s="109">
        <v>179.3</v>
      </c>
      <c r="C61" s="116">
        <v>104.4</v>
      </c>
      <c r="D61" s="109"/>
      <c r="E61" s="109"/>
      <c r="F61" s="109"/>
      <c r="G61" s="109"/>
      <c r="H61" s="109"/>
      <c r="I61" s="109"/>
      <c r="J61" s="109"/>
      <c r="K61" s="109"/>
      <c r="L61" s="109">
        <v>1.1</v>
      </c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>
        <f aca="true" t="shared" si="13" ref="AF61:AF92">SUM(D61:AD61)</f>
        <v>1.1</v>
      </c>
      <c r="AG61" s="109">
        <f aca="true" t="shared" si="14" ref="AG61:AG67">B61+C61-AF61</f>
        <v>282.6</v>
      </c>
    </row>
    <row r="62" spans="1:33" s="87" customFormat="1" ht="15" customHeight="1">
      <c r="A62" s="115" t="s">
        <v>11</v>
      </c>
      <c r="B62" s="109">
        <v>2155.84575</v>
      </c>
      <c r="C62" s="116">
        <v>390.0000000000002</v>
      </c>
      <c r="D62" s="109"/>
      <c r="E62" s="109">
        <v>1</v>
      </c>
      <c r="F62" s="109">
        <v>93.6</v>
      </c>
      <c r="G62" s="109">
        <v>110</v>
      </c>
      <c r="H62" s="109"/>
      <c r="I62" s="109">
        <v>157.4</v>
      </c>
      <c r="J62" s="109"/>
      <c r="K62" s="109">
        <v>908.3</v>
      </c>
      <c r="L62" s="109"/>
      <c r="M62" s="109"/>
      <c r="N62" s="109"/>
      <c r="O62" s="109"/>
      <c r="P62" s="109">
        <v>5.2</v>
      </c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>
        <f t="shared" si="13"/>
        <v>1275.5</v>
      </c>
      <c r="AG62" s="109">
        <f t="shared" si="14"/>
        <v>1270.3457500000004</v>
      </c>
    </row>
    <row r="63" spans="1:34" s="87" customFormat="1" ht="15">
      <c r="A63" s="118" t="s">
        <v>5</v>
      </c>
      <c r="B63" s="109">
        <v>1502.442</v>
      </c>
      <c r="C63" s="116">
        <v>78.09999999999991</v>
      </c>
      <c r="D63" s="109"/>
      <c r="E63" s="109"/>
      <c r="F63" s="109"/>
      <c r="G63" s="109"/>
      <c r="H63" s="109"/>
      <c r="I63" s="109"/>
      <c r="J63" s="109"/>
      <c r="K63" s="109">
        <v>737.6</v>
      </c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>
        <f t="shared" si="13"/>
        <v>737.6</v>
      </c>
      <c r="AG63" s="109">
        <f t="shared" si="14"/>
        <v>842.9419999999999</v>
      </c>
      <c r="AH63" s="130"/>
    </row>
    <row r="64" spans="1:34" s="87" customFormat="1" ht="15" hidden="1">
      <c r="A64" s="118" t="s">
        <v>3</v>
      </c>
      <c r="B64" s="109"/>
      <c r="C64" s="116">
        <v>0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>
        <f t="shared" si="13"/>
        <v>0</v>
      </c>
      <c r="AG64" s="109">
        <f t="shared" si="14"/>
        <v>0</v>
      </c>
      <c r="AH64" s="110"/>
    </row>
    <row r="65" spans="1:34" s="87" customFormat="1" ht="15">
      <c r="A65" s="118" t="s">
        <v>1</v>
      </c>
      <c r="B65" s="109">
        <v>27.1</v>
      </c>
      <c r="C65" s="116">
        <v>31.400000000000002</v>
      </c>
      <c r="D65" s="109"/>
      <c r="E65" s="109"/>
      <c r="F65" s="109">
        <v>4.2</v>
      </c>
      <c r="G65" s="109"/>
      <c r="H65" s="109"/>
      <c r="I65" s="109">
        <v>9</v>
      </c>
      <c r="J65" s="109"/>
      <c r="K65" s="109">
        <v>4.8</v>
      </c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>
        <f t="shared" si="13"/>
        <v>18</v>
      </c>
      <c r="AG65" s="109">
        <f t="shared" si="14"/>
        <v>40.5</v>
      </c>
      <c r="AH65" s="110"/>
    </row>
    <row r="66" spans="1:33" s="87" customFormat="1" ht="15">
      <c r="A66" s="118" t="s">
        <v>2</v>
      </c>
      <c r="B66" s="109">
        <v>110.139</v>
      </c>
      <c r="C66" s="116">
        <v>86.39999999999999</v>
      </c>
      <c r="D66" s="109"/>
      <c r="E66" s="109">
        <v>1</v>
      </c>
      <c r="F66" s="109">
        <v>2.8</v>
      </c>
      <c r="G66" s="109"/>
      <c r="H66" s="109"/>
      <c r="I66" s="109">
        <v>12.3</v>
      </c>
      <c r="J66" s="109"/>
      <c r="K66" s="109">
        <v>8.3</v>
      </c>
      <c r="L66" s="109"/>
      <c r="M66" s="109"/>
      <c r="N66" s="109"/>
      <c r="O66" s="109"/>
      <c r="P66" s="109">
        <v>0.5</v>
      </c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>
        <f t="shared" si="13"/>
        <v>24.900000000000002</v>
      </c>
      <c r="AG66" s="109">
        <f t="shared" si="14"/>
        <v>171.63899999999998</v>
      </c>
    </row>
    <row r="67" spans="1:33" s="87" customFormat="1" ht="15">
      <c r="A67" s="118" t="s">
        <v>16</v>
      </c>
      <c r="B67" s="109">
        <v>110</v>
      </c>
      <c r="C67" s="116">
        <v>110</v>
      </c>
      <c r="D67" s="109"/>
      <c r="E67" s="109"/>
      <c r="F67" s="109"/>
      <c r="G67" s="109">
        <v>110</v>
      </c>
      <c r="H67" s="109"/>
      <c r="I67" s="109">
        <v>110</v>
      </c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>
        <f t="shared" si="13"/>
        <v>220</v>
      </c>
      <c r="AG67" s="109">
        <f t="shared" si="14"/>
        <v>0</v>
      </c>
    </row>
    <row r="68" spans="1:33" s="87" customFormat="1" ht="15">
      <c r="A68" s="118" t="s">
        <v>23</v>
      </c>
      <c r="B68" s="109">
        <f aca="true" t="shared" si="15" ref="B68:AD68">B62-B63-B66-B67-B65-B64</f>
        <v>406.1647499999999</v>
      </c>
      <c r="C68" s="116">
        <f t="shared" si="15"/>
        <v>84.10000000000034</v>
      </c>
      <c r="D68" s="109">
        <f t="shared" si="15"/>
        <v>0</v>
      </c>
      <c r="E68" s="109">
        <f t="shared" si="15"/>
        <v>0</v>
      </c>
      <c r="F68" s="109">
        <f t="shared" si="15"/>
        <v>86.6</v>
      </c>
      <c r="G68" s="109">
        <f t="shared" si="15"/>
        <v>0</v>
      </c>
      <c r="H68" s="109">
        <f t="shared" si="15"/>
        <v>0</v>
      </c>
      <c r="I68" s="109">
        <f t="shared" si="15"/>
        <v>26.099999999999994</v>
      </c>
      <c r="J68" s="109">
        <f t="shared" si="15"/>
        <v>0</v>
      </c>
      <c r="K68" s="109">
        <f t="shared" si="15"/>
        <v>157.5999999999999</v>
      </c>
      <c r="L68" s="109">
        <f t="shared" si="15"/>
        <v>0</v>
      </c>
      <c r="M68" s="109">
        <f t="shared" si="15"/>
        <v>0</v>
      </c>
      <c r="N68" s="109">
        <f t="shared" si="15"/>
        <v>0</v>
      </c>
      <c r="O68" s="109">
        <f t="shared" si="15"/>
        <v>0</v>
      </c>
      <c r="P68" s="109">
        <f t="shared" si="15"/>
        <v>4.7</v>
      </c>
      <c r="Q68" s="109">
        <f t="shared" si="15"/>
        <v>0</v>
      </c>
      <c r="R68" s="109">
        <f t="shared" si="15"/>
        <v>0</v>
      </c>
      <c r="S68" s="109">
        <f t="shared" si="15"/>
        <v>0</v>
      </c>
      <c r="T68" s="109">
        <f t="shared" si="15"/>
        <v>0</v>
      </c>
      <c r="U68" s="109">
        <f t="shared" si="15"/>
        <v>0</v>
      </c>
      <c r="V68" s="109">
        <f t="shared" si="15"/>
        <v>0</v>
      </c>
      <c r="W68" s="109">
        <f t="shared" si="15"/>
        <v>0</v>
      </c>
      <c r="X68" s="109">
        <f t="shared" si="15"/>
        <v>0</v>
      </c>
      <c r="Y68" s="109">
        <f t="shared" si="15"/>
        <v>0</v>
      </c>
      <c r="Z68" s="109">
        <f t="shared" si="15"/>
        <v>0</v>
      </c>
      <c r="AA68" s="109">
        <f t="shared" si="15"/>
        <v>0</v>
      </c>
      <c r="AB68" s="109">
        <f t="shared" si="15"/>
        <v>0</v>
      </c>
      <c r="AC68" s="109">
        <f t="shared" si="15"/>
        <v>0</v>
      </c>
      <c r="AD68" s="109">
        <f t="shared" si="15"/>
        <v>0</v>
      </c>
      <c r="AE68" s="109"/>
      <c r="AF68" s="109">
        <f t="shared" si="13"/>
        <v>274.9999999999999</v>
      </c>
      <c r="AG68" s="109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20213.30000000001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85320.46021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12065.500000000011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42933.00356999999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94" sqref="AF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87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17.25" customHeight="1">
      <c r="B3" s="15"/>
      <c r="C3" s="88"/>
      <c r="D3" s="15"/>
      <c r="AG3" s="13" t="s">
        <v>17</v>
      </c>
    </row>
    <row r="4" spans="1:33" ht="62.25">
      <c r="A4" s="34" t="s">
        <v>26</v>
      </c>
      <c r="B4" s="9" t="s">
        <v>54</v>
      </c>
      <c r="C4" s="91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5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6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5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9">
        <v>30164.00000000003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</f>
        <v>26206.170000000042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12">
        <f aca="true" t="shared" si="0" ref="C9:AD9">C10+C15+C24+C33+C47+C52+C54+C61+C62+C71+C72+C88+C76+C81+C83+C82+C69+C89+C90+C91+C70+C40+C92</f>
        <v>12798.000000000011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47346.80000000001</v>
      </c>
      <c r="AH9" s="41"/>
      <c r="AI9" s="41"/>
    </row>
    <row r="10" spans="1:33" ht="15">
      <c r="A10" s="4" t="s">
        <v>4</v>
      </c>
      <c r="B10" s="109">
        <v>19680.5</v>
      </c>
      <c r="C10" s="116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109">
        <f>17936.2+44.3</f>
        <v>17980.5</v>
      </c>
      <c r="C11" s="116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117">
        <f>661.4+0.3</f>
        <v>661.6999999999999</v>
      </c>
      <c r="C12" s="116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109"/>
      <c r="C13" s="116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109">
        <f aca="true" t="shared" si="2" ref="B14:Y14">B10-B11-B12-B13</f>
        <v>1038.3000000000002</v>
      </c>
      <c r="C14" s="116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109">
        <f>68651.3+19179.6</f>
        <v>87830.9</v>
      </c>
      <c r="C15" s="116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122">
        <v>19179.6</v>
      </c>
      <c r="C16" s="123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109">
        <v>53788.5</v>
      </c>
      <c r="C17" s="116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109">
        <v>0</v>
      </c>
      <c r="C18" s="116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109">
        <v>8614.7</v>
      </c>
      <c r="C19" s="116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109">
        <v>23389.5</v>
      </c>
      <c r="C20" s="116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109">
        <v>1154.9</v>
      </c>
      <c r="C21" s="116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9"/>
      <c r="C22" s="116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109">
        <f aca="true" t="shared" si="4" ref="B23:AD23">B15-B17-B18-B19-B20-B21-B22</f>
        <v>883.2999999999934</v>
      </c>
      <c r="C23" s="116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109">
        <v>33467.7</v>
      </c>
      <c r="C24" s="116">
        <v>7185.799999999999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6760.299999999996</v>
      </c>
      <c r="AI24" s="86"/>
    </row>
    <row r="25" spans="1:34" s="53" customFormat="1" ht="15" customHeight="1">
      <c r="A25" s="51" t="s">
        <v>39</v>
      </c>
      <c r="B25" s="122">
        <v>22002.9</v>
      </c>
      <c r="C25" s="123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109"/>
      <c r="C26" s="116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109"/>
      <c r="C27" s="116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109"/>
      <c r="C28" s="116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109"/>
      <c r="C29" s="116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109"/>
      <c r="C30" s="116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109"/>
      <c r="C31" s="116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109">
        <f>B24</f>
        <v>33467.7</v>
      </c>
      <c r="C32" s="116">
        <f aca="true" t="shared" si="5" ref="C32:AD32">C24-C26-C27-C28-C29-C30-C31</f>
        <v>7185.799999999999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6760.299999999996</v>
      </c>
    </row>
    <row r="33" spans="1:33" ht="15" customHeight="1">
      <c r="A33" s="4" t="s">
        <v>8</v>
      </c>
      <c r="B33" s="109">
        <v>358.6</v>
      </c>
      <c r="C33" s="116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109">
        <v>254.7</v>
      </c>
      <c r="C34" s="116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109"/>
      <c r="C35" s="116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9">
        <v>76.2</v>
      </c>
      <c r="C36" s="116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109">
        <v>0</v>
      </c>
      <c r="C37" s="116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109"/>
      <c r="C38" s="116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109">
        <f aca="true" t="shared" si="7" ref="B39:AD39">B33-B34-B36-B38-B37-B35</f>
        <v>27.70000000000003</v>
      </c>
      <c r="C39" s="116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109">
        <v>1252.9</v>
      </c>
      <c r="C40" s="116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109">
        <v>1044.2</v>
      </c>
      <c r="C41" s="116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109">
        <v>0</v>
      </c>
      <c r="C42" s="116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109">
        <v>10.1</v>
      </c>
      <c r="C43" s="116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109">
        <v>166.4</v>
      </c>
      <c r="C44" s="116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109"/>
      <c r="C45" s="116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109">
        <f aca="true" t="shared" si="9" ref="B46:AD46">B40-B41-B42-B43-B44-B45</f>
        <v>32.200000000000045</v>
      </c>
      <c r="C46" s="116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117">
        <v>1215.7</v>
      </c>
      <c r="C47" s="116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109"/>
      <c r="C48" s="116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109">
        <v>1094.2</v>
      </c>
      <c r="C49" s="116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109"/>
      <c r="C50" s="116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109">
        <f aca="true" t="shared" si="10" ref="B51:AD51">B47-B48-B49</f>
        <v>121.5</v>
      </c>
      <c r="C51" s="116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109">
        <v>3904</v>
      </c>
      <c r="C52" s="116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109">
        <v>1258.2</v>
      </c>
      <c r="C53" s="116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9">
        <v>2518.8</v>
      </c>
      <c r="C54" s="116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109">
        <v>1045.8</v>
      </c>
      <c r="C55" s="116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109"/>
      <c r="C56" s="116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117">
        <v>398</v>
      </c>
      <c r="C57" s="116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117">
        <v>5.1</v>
      </c>
      <c r="C58" s="116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109"/>
      <c r="C59" s="116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109">
        <f aca="true" t="shared" si="12" ref="B60:AD60">B54-B55-B57-B59-B56-B58</f>
        <v>1069.9000000000003</v>
      </c>
      <c r="C60" s="116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109">
        <v>308.1</v>
      </c>
      <c r="C61" s="116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109">
        <v>2755.8</v>
      </c>
      <c r="C62" s="116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109">
        <v>1491.8</v>
      </c>
      <c r="C63" s="116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31"/>
    </row>
    <row r="64" spans="1:34" ht="15" hidden="1">
      <c r="A64" s="3" t="s">
        <v>3</v>
      </c>
      <c r="B64" s="109"/>
      <c r="C64" s="116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109">
        <v>71</v>
      </c>
      <c r="C65" s="116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109">
        <v>176.7</v>
      </c>
      <c r="C66" s="116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109">
        <v>110</v>
      </c>
      <c r="C67" s="116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109">
        <f aca="true" t="shared" si="15" ref="B68:AD68">B62-B63-B66-B67-B65-B64</f>
        <v>906.3000000000002</v>
      </c>
      <c r="C68" s="116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109">
        <v>3529.6</v>
      </c>
      <c r="C69" s="116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16"/>
      <c r="C70" s="116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16">
        <v>900</v>
      </c>
      <c r="C71" s="13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33">
        <f>1298.6+35</f>
        <v>1333.6</v>
      </c>
      <c r="C72" s="116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16">
        <f>74.5+16.4</f>
        <v>90.9</v>
      </c>
      <c r="C73" s="116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16">
        <f>209.1+5.8+74.7</f>
        <v>289.6</v>
      </c>
      <c r="C74" s="116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16">
        <v>14.1</v>
      </c>
      <c r="C75" s="116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16">
        <v>169</v>
      </c>
      <c r="C76" s="116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39"/>
    </row>
    <row r="77" spans="1:33" s="11" customFormat="1" ht="15">
      <c r="A77" s="3" t="s">
        <v>5</v>
      </c>
      <c r="B77" s="116">
        <f>95.5+21</f>
        <v>116.5</v>
      </c>
      <c r="C77" s="116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16"/>
      <c r="C78" s="116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16"/>
      <c r="C79" s="116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16">
        <f>6.3+0.1+1</f>
        <v>7.3999999999999995</v>
      </c>
      <c r="C80" s="116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16">
        <v>0</v>
      </c>
      <c r="C81" s="13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16"/>
      <c r="C82" s="13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32"/>
      <c r="C83" s="13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16"/>
      <c r="C84" s="13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16"/>
      <c r="C85" s="13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16"/>
      <c r="C86" s="13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16"/>
      <c r="C87" s="13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16"/>
      <c r="C88" s="116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16">
        <v>3932.8</v>
      </c>
      <c r="C89" s="116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16">
        <f>2457.1+1062.3</f>
        <v>3519.3999999999996</v>
      </c>
      <c r="C90" s="116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16">
        <v>1416.7</v>
      </c>
      <c r="C91" s="116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16">
        <v>0</v>
      </c>
      <c r="C92" s="116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16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34">
        <f t="shared" si="17"/>
        <v>12798.000000000011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47346.80000000001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16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16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16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16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16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54783.399999999965</v>
      </c>
      <c r="C100" s="135">
        <f t="shared" si="24"/>
        <v>12615.40000000001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20009.49999999998</v>
      </c>
    </row>
    <row r="101" spans="1:33" s="32" customFormat="1" ht="15">
      <c r="A101" s="30"/>
      <c r="B101" s="31"/>
      <c r="C101" s="136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37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38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135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135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110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110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110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110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110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110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110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110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110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110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110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110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110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110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110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110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110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110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110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110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110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110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110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110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110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110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110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110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110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110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110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110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110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15" sqref="L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87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17.25" customHeight="1">
      <c r="B3" s="15"/>
      <c r="C3" s="88"/>
      <c r="D3" s="15"/>
      <c r="AG3" s="13" t="s">
        <v>17</v>
      </c>
    </row>
    <row r="4" spans="1:33" ht="62.25">
      <c r="A4" s="34" t="s">
        <v>26</v>
      </c>
      <c r="B4" s="9" t="s">
        <v>55</v>
      </c>
      <c r="C4" s="91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5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6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5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39458.600000000006</v>
      </c>
      <c r="AF7" s="54"/>
      <c r="AG7" s="40"/>
    </row>
    <row r="8" spans="1:55" ht="18" customHeight="1">
      <c r="A8" s="47" t="s">
        <v>30</v>
      </c>
      <c r="B8" s="33">
        <f>SUM(E8:AB8)</f>
        <v>33471.700000000004</v>
      </c>
      <c r="C8" s="99">
        <v>26206.170000000042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</f>
        <v>15903.670000000035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199423.59999999998</v>
      </c>
      <c r="C9" s="112">
        <f aca="true" t="shared" si="0" ref="C9:AD9">C10+C15+C24+C33+C47+C52+C54+C61+C62+C71+C72+C88+C76+C81+C83+C82+C69+C89+C90+C91+C70+C40+C92</f>
        <v>47346.80000000001</v>
      </c>
      <c r="D9" s="68">
        <f t="shared" si="0"/>
        <v>161.8</v>
      </c>
      <c r="E9" s="68">
        <f t="shared" si="0"/>
        <v>2433.1</v>
      </c>
      <c r="F9" s="68">
        <f t="shared" si="0"/>
        <v>1772.6000000000001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58284.50000000001</v>
      </c>
      <c r="AG9" s="69">
        <f>AG10+AG15+AG24+AG33+AG47+AG52+AG54+AG61+AG62+AG71+AG72+AG76+AG88+AG81+AG83+AG82+AG69+AG89+AG91+AG90+AG70+AG40+AG92</f>
        <v>188485.89999999997</v>
      </c>
      <c r="AH9" s="41"/>
      <c r="AI9" s="41"/>
    </row>
    <row r="10" spans="1:33" ht="15">
      <c r="A10" s="4" t="s">
        <v>4</v>
      </c>
      <c r="B10" s="109">
        <v>18540</v>
      </c>
      <c r="C10" s="116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5555.5</v>
      </c>
      <c r="AG10" s="71">
        <f>B10+C10-AF10</f>
        <v>16557.899999999998</v>
      </c>
    </row>
    <row r="11" spans="1:33" ht="15">
      <c r="A11" s="3" t="s">
        <v>5</v>
      </c>
      <c r="B11" s="109">
        <v>17358.2</v>
      </c>
      <c r="C11" s="116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5117.9</v>
      </c>
      <c r="AG11" s="71">
        <f>B11+C11-AF11</f>
        <v>14696.600000000004</v>
      </c>
    </row>
    <row r="12" spans="1:33" ht="15">
      <c r="A12" s="3" t="s">
        <v>2</v>
      </c>
      <c r="B12" s="117">
        <f>370.8-0.3</f>
        <v>370.5</v>
      </c>
      <c r="C12" s="116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150</v>
      </c>
      <c r="AG12" s="71">
        <f>B12+C12-AF12</f>
        <v>626.5999999999999</v>
      </c>
    </row>
    <row r="13" spans="1:33" ht="15" hidden="1">
      <c r="A13" s="3" t="s">
        <v>16</v>
      </c>
      <c r="B13" s="109"/>
      <c r="C13" s="116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109">
        <f aca="true" t="shared" si="2" ref="B14:Y14">B10-B11-B12-B13</f>
        <v>811.2999999999993</v>
      </c>
      <c r="C14" s="116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287.5999999999997</v>
      </c>
      <c r="AG14" s="71">
        <f>AG10-AG11-AG12-AG13</f>
        <v>1234.699999999994</v>
      </c>
    </row>
    <row r="15" spans="1:35" ht="15" customHeight="1">
      <c r="A15" s="4" t="s">
        <v>6</v>
      </c>
      <c r="B15" s="109">
        <v>78671</v>
      </c>
      <c r="C15" s="116">
        <v>22513.800000000017</v>
      </c>
      <c r="D15" s="73"/>
      <c r="E15" s="73">
        <f>60.1+4.3</f>
        <v>64.4</v>
      </c>
      <c r="F15" s="67">
        <v>1251.3</v>
      </c>
      <c r="G15" s="67"/>
      <c r="H15" s="67"/>
      <c r="I15" s="67">
        <v>2463.2</v>
      </c>
      <c r="J15" s="72"/>
      <c r="K15" s="67">
        <v>25258.1</v>
      </c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29037</v>
      </c>
      <c r="AG15" s="71">
        <f aca="true" t="shared" si="3" ref="AG15:AG31">B15+C15-AF15</f>
        <v>72147.80000000002</v>
      </c>
      <c r="AI15" s="86"/>
    </row>
    <row r="16" spans="1:34" s="53" customFormat="1" ht="15" customHeight="1">
      <c r="A16" s="51" t="s">
        <v>38</v>
      </c>
      <c r="B16" s="122">
        <v>19179.6</v>
      </c>
      <c r="C16" s="123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9515.1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9519.4</v>
      </c>
      <c r="AG16" s="78">
        <f t="shared" si="3"/>
        <v>9765.299999999994</v>
      </c>
      <c r="AH16" s="57"/>
    </row>
    <row r="17" spans="1:34" ht="15">
      <c r="A17" s="3" t="s">
        <v>5</v>
      </c>
      <c r="B17" s="109">
        <v>52609.7</v>
      </c>
      <c r="C17" s="116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20299.6</v>
      </c>
      <c r="AG17" s="71">
        <f t="shared" si="3"/>
        <v>34661.9</v>
      </c>
      <c r="AH17" s="6"/>
    </row>
    <row r="18" spans="1:33" ht="15">
      <c r="A18" s="3" t="s">
        <v>3</v>
      </c>
      <c r="B18" s="109">
        <v>30.8</v>
      </c>
      <c r="C18" s="116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1">
        <f t="shared" si="3"/>
        <v>27.400000000000002</v>
      </c>
    </row>
    <row r="19" spans="1:33" ht="15">
      <c r="A19" s="3" t="s">
        <v>1</v>
      </c>
      <c r="B19" s="109">
        <v>5058</v>
      </c>
      <c r="C19" s="116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682.7</v>
      </c>
      <c r="AG19" s="71">
        <f t="shared" si="3"/>
        <v>10358.400000000001</v>
      </c>
    </row>
    <row r="20" spans="1:33" ht="15">
      <c r="A20" s="3" t="s">
        <v>2</v>
      </c>
      <c r="B20" s="109">
        <v>17197.4</v>
      </c>
      <c r="C20" s="116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7878.8</v>
      </c>
      <c r="AG20" s="71">
        <f t="shared" si="3"/>
        <v>22571.3</v>
      </c>
    </row>
    <row r="21" spans="1:33" ht="15">
      <c r="A21" s="3" t="s">
        <v>16</v>
      </c>
      <c r="B21" s="109">
        <v>1078.4</v>
      </c>
      <c r="C21" s="116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10.6</v>
      </c>
      <c r="AG21" s="71">
        <f t="shared" si="3"/>
        <v>1178.2000000000003</v>
      </c>
    </row>
    <row r="22" spans="1:33" ht="15" hidden="1">
      <c r="A22" s="3" t="s">
        <v>15</v>
      </c>
      <c r="B22" s="119"/>
      <c r="C22" s="116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109">
        <f aca="true" t="shared" si="4" ref="B23:AD23">B15-B17-B18-B19-B20-B21-B22</f>
        <v>2696.700000000002</v>
      </c>
      <c r="C23" s="116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44.09999999999991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161.8999999999981</v>
      </c>
      <c r="AG23" s="71">
        <f t="shared" si="3"/>
        <v>3350.600000000019</v>
      </c>
    </row>
    <row r="24" spans="1:35" ht="15" customHeight="1">
      <c r="A24" s="4" t="s">
        <v>7</v>
      </c>
      <c r="B24" s="109">
        <v>39176.7</v>
      </c>
      <c r="C24" s="116">
        <v>6760.299999999996</v>
      </c>
      <c r="D24" s="67"/>
      <c r="E24" s="67"/>
      <c r="F24" s="67">
        <f>22.9+213.8</f>
        <v>236.70000000000002</v>
      </c>
      <c r="G24" s="67"/>
      <c r="H24" s="67">
        <v>133.4</v>
      </c>
      <c r="I24" s="67"/>
      <c r="J24" s="72">
        <v>11883.2</v>
      </c>
      <c r="K24" s="67">
        <v>396.4</v>
      </c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12649.7</v>
      </c>
      <c r="AG24" s="71">
        <f t="shared" si="3"/>
        <v>33287.29999999999</v>
      </c>
      <c r="AI24" s="86"/>
    </row>
    <row r="25" spans="1:34" s="53" customFormat="1" ht="15" customHeight="1">
      <c r="A25" s="51" t="s">
        <v>39</v>
      </c>
      <c r="B25" s="122">
        <v>22070.4</v>
      </c>
      <c r="C25" s="123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11345.3</v>
      </c>
      <c r="AG25" s="78">
        <f t="shared" si="3"/>
        <v>12801.500000000004</v>
      </c>
      <c r="AH25" s="57"/>
    </row>
    <row r="26" spans="1:34" ht="15" hidden="1">
      <c r="A26" s="3" t="s">
        <v>5</v>
      </c>
      <c r="B26" s="109"/>
      <c r="C26" s="116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109"/>
      <c r="C27" s="116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109"/>
      <c r="C28" s="116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109"/>
      <c r="C29" s="116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109"/>
      <c r="C30" s="116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109"/>
      <c r="C31" s="116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109">
        <f>B24</f>
        <v>39176.7</v>
      </c>
      <c r="C32" s="116">
        <f aca="true" t="shared" si="5" ref="C32:AD32">C24-C26-C27-C28-C29-C30-C31</f>
        <v>6760.299999999996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12649.7</v>
      </c>
      <c r="AG32" s="71">
        <f>AG24</f>
        <v>33287.29999999999</v>
      </c>
    </row>
    <row r="33" spans="1:33" ht="15" customHeight="1">
      <c r="A33" s="4" t="s">
        <v>8</v>
      </c>
      <c r="B33" s="109">
        <v>359.5</v>
      </c>
      <c r="C33" s="116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86.3</v>
      </c>
      <c r="AG33" s="71">
        <f aca="true" t="shared" si="6" ref="AG33:AG38">B33+C33-AF33</f>
        <v>313.59999999999997</v>
      </c>
    </row>
    <row r="34" spans="1:33" ht="15">
      <c r="A34" s="3" t="s">
        <v>5</v>
      </c>
      <c r="B34" s="109">
        <v>258.9</v>
      </c>
      <c r="C34" s="116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45</v>
      </c>
      <c r="AG34" s="71">
        <f t="shared" si="6"/>
        <v>224.89999999999998</v>
      </c>
    </row>
    <row r="35" spans="1:33" ht="15" hidden="1">
      <c r="A35" s="3" t="s">
        <v>1</v>
      </c>
      <c r="B35" s="109"/>
      <c r="C35" s="116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9">
        <v>66.8</v>
      </c>
      <c r="C36" s="116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39.2</v>
      </c>
      <c r="AG36" s="71">
        <f t="shared" si="6"/>
        <v>50.599999999999994</v>
      </c>
    </row>
    <row r="37" spans="1:33" ht="15">
      <c r="A37" s="3" t="s">
        <v>16</v>
      </c>
      <c r="B37" s="109"/>
      <c r="C37" s="116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109"/>
      <c r="C38" s="116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109">
        <f aca="true" t="shared" si="7" ref="B39:AD39">B33-B34-B36-B38-B37-B35</f>
        <v>33.800000000000026</v>
      </c>
      <c r="C39" s="116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2.1</v>
      </c>
      <c r="AG39" s="71">
        <f>AG33-AG34-AG36-AG38-AG35-AG37</f>
        <v>38.099999999999994</v>
      </c>
    </row>
    <row r="40" spans="1:33" ht="15" customHeight="1">
      <c r="A40" s="4" t="s">
        <v>29</v>
      </c>
      <c r="B40" s="109">
        <v>1260.7</v>
      </c>
      <c r="C40" s="116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375.9</v>
      </c>
      <c r="AG40" s="71">
        <f aca="true" t="shared" si="8" ref="AG40:AG45">B40+C40-AF40</f>
        <v>1056.3000000000002</v>
      </c>
    </row>
    <row r="41" spans="1:34" ht="15">
      <c r="A41" s="3" t="s">
        <v>5</v>
      </c>
      <c r="B41" s="109">
        <v>1049</v>
      </c>
      <c r="C41" s="116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314.7</v>
      </c>
      <c r="AG41" s="71">
        <f t="shared" si="8"/>
        <v>791.8999999999999</v>
      </c>
      <c r="AH41" s="6"/>
    </row>
    <row r="42" spans="1:33" ht="15">
      <c r="A42" s="3" t="s">
        <v>3</v>
      </c>
      <c r="B42" s="109">
        <v>0.8</v>
      </c>
      <c r="C42" s="116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0.8</v>
      </c>
    </row>
    <row r="43" spans="1:33" ht="15">
      <c r="A43" s="3" t="s">
        <v>1</v>
      </c>
      <c r="B43" s="109">
        <v>9.6</v>
      </c>
      <c r="C43" s="116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1">
        <f t="shared" si="8"/>
        <v>7.9</v>
      </c>
    </row>
    <row r="44" spans="1:33" ht="15">
      <c r="A44" s="3" t="s">
        <v>2</v>
      </c>
      <c r="B44" s="109">
        <v>171.6</v>
      </c>
      <c r="C44" s="116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54.5</v>
      </c>
      <c r="AG44" s="71">
        <f t="shared" si="8"/>
        <v>218.89999999999998</v>
      </c>
    </row>
    <row r="45" spans="1:33" ht="15" hidden="1">
      <c r="A45" s="3" t="s">
        <v>15</v>
      </c>
      <c r="B45" s="109"/>
      <c r="C45" s="116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109">
        <f aca="true" t="shared" si="9" ref="B46:AD46">B40-B41-B42-B43-B44-B45</f>
        <v>29.700000000000045</v>
      </c>
      <c r="C46" s="116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0.5999999999999872</v>
      </c>
      <c r="AG46" s="71">
        <f>AG40-AG41-AG42-AG43-AG44-AG45</f>
        <v>36.800000000000324</v>
      </c>
    </row>
    <row r="47" spans="1:33" ht="17.25" customHeight="1">
      <c r="A47" s="4" t="s">
        <v>43</v>
      </c>
      <c r="B47" s="117">
        <v>1320.8</v>
      </c>
      <c r="C47" s="116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229.60000000000002</v>
      </c>
      <c r="AG47" s="71">
        <f>B47+C47-AF47</f>
        <v>1910</v>
      </c>
    </row>
    <row r="48" spans="1:33" ht="15">
      <c r="A48" s="3" t="s">
        <v>5</v>
      </c>
      <c r="B48" s="109">
        <v>36.4</v>
      </c>
      <c r="C48" s="116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36.4</v>
      </c>
    </row>
    <row r="49" spans="1:33" ht="15">
      <c r="A49" s="3" t="s">
        <v>16</v>
      </c>
      <c r="B49" s="109">
        <v>1097.2</v>
      </c>
      <c r="C49" s="116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229.5</v>
      </c>
      <c r="AG49" s="71">
        <f>B49+C49-AF49</f>
        <v>1565.1000000000001</v>
      </c>
    </row>
    <row r="50" spans="1:33" ht="27.75" hidden="1">
      <c r="A50" s="49" t="s">
        <v>34</v>
      </c>
      <c r="B50" s="109"/>
      <c r="C50" s="116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109">
        <f aca="true" t="shared" si="10" ref="B51:AD51">B47-B48-B49</f>
        <v>187.19999999999982</v>
      </c>
      <c r="C51" s="116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308.4999999999999</v>
      </c>
    </row>
    <row r="52" spans="1:33" ht="15" customHeight="1">
      <c r="A52" s="4" t="s">
        <v>0</v>
      </c>
      <c r="B52" s="109">
        <v>4252.5</v>
      </c>
      <c r="C52" s="116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1691.8000000000002</v>
      </c>
      <c r="AG52" s="71">
        <f aca="true" t="shared" si="11" ref="AG52:AG59">B52+C52-AF52</f>
        <v>5736.2</v>
      </c>
    </row>
    <row r="53" spans="1:33" ht="15" customHeight="1">
      <c r="A53" s="3" t="s">
        <v>2</v>
      </c>
      <c r="B53" s="109">
        <v>1151.7</v>
      </c>
      <c r="C53" s="116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1027.1000000000001</v>
      </c>
      <c r="AG53" s="71">
        <f t="shared" si="11"/>
        <v>1299.3999999999999</v>
      </c>
    </row>
    <row r="54" spans="1:34" ht="15" customHeight="1">
      <c r="A54" s="4" t="s">
        <v>9</v>
      </c>
      <c r="B54" s="119">
        <v>2427.4</v>
      </c>
      <c r="C54" s="116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687.8</v>
      </c>
      <c r="AG54" s="67">
        <f t="shared" si="11"/>
        <v>2647.3</v>
      </c>
      <c r="AH54" s="6"/>
    </row>
    <row r="55" spans="1:34" ht="15">
      <c r="A55" s="3" t="s">
        <v>5</v>
      </c>
      <c r="B55" s="109">
        <v>1058</v>
      </c>
      <c r="C55" s="116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458</v>
      </c>
      <c r="AG55" s="67">
        <f t="shared" si="11"/>
        <v>734.3</v>
      </c>
      <c r="AH55" s="6"/>
    </row>
    <row r="56" spans="1:34" ht="15" customHeight="1" hidden="1">
      <c r="A56" s="3" t="s">
        <v>1</v>
      </c>
      <c r="B56" s="109"/>
      <c r="C56" s="116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117">
        <v>317.5</v>
      </c>
      <c r="C57" s="116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14.700000000000001</v>
      </c>
      <c r="AG57" s="67">
        <f t="shared" si="11"/>
        <v>533.9</v>
      </c>
    </row>
    <row r="58" spans="1:33" ht="15">
      <c r="A58" s="3" t="s">
        <v>16</v>
      </c>
      <c r="B58" s="117">
        <v>5.1</v>
      </c>
      <c r="C58" s="116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109"/>
      <c r="C59" s="116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109">
        <f aca="true" t="shared" si="12" ref="B60:AD60">B54-B55-B57-B59-B56-B58</f>
        <v>1046.8000000000002</v>
      </c>
      <c r="C60" s="116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209.99999999999997</v>
      </c>
      <c r="AG60" s="67">
        <f>AG54-AG55-AG57-AG59-AG56-AG58</f>
        <v>1379.1000000000004</v>
      </c>
    </row>
    <row r="61" spans="1:33" ht="15" customHeight="1">
      <c r="A61" s="4" t="s">
        <v>10</v>
      </c>
      <c r="B61" s="109">
        <v>426.5</v>
      </c>
      <c r="C61" s="116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67">
        <f aca="true" t="shared" si="14" ref="AG61:AG67">B61+C61-AF61</f>
        <v>662.1</v>
      </c>
    </row>
    <row r="62" spans="1:33" ht="15" customHeight="1">
      <c r="A62" s="4" t="s">
        <v>11</v>
      </c>
      <c r="B62" s="109">
        <v>3053.8</v>
      </c>
      <c r="C62" s="116">
        <v>605.5</v>
      </c>
      <c r="D62" s="67"/>
      <c r="E62" s="67">
        <v>1.3</v>
      </c>
      <c r="F62" s="67"/>
      <c r="G62" s="67">
        <v>214.8</v>
      </c>
      <c r="H62" s="67"/>
      <c r="I62" s="67">
        <v>344.6</v>
      </c>
      <c r="J62" s="72">
        <v>657.7</v>
      </c>
      <c r="K62" s="67">
        <v>47.5</v>
      </c>
      <c r="L62" s="67"/>
      <c r="M62" s="67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1265.9</v>
      </c>
      <c r="AG62" s="67">
        <f t="shared" si="14"/>
        <v>2393.4</v>
      </c>
    </row>
    <row r="63" spans="1:34" ht="15">
      <c r="A63" s="3" t="s">
        <v>5</v>
      </c>
      <c r="B63" s="109">
        <v>1563</v>
      </c>
      <c r="C63" s="116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649.6</v>
      </c>
      <c r="AG63" s="67">
        <f t="shared" si="14"/>
        <v>956.9999999999999</v>
      </c>
      <c r="AH63" s="131"/>
    </row>
    <row r="64" spans="1:34" ht="15" hidden="1">
      <c r="A64" s="3" t="s">
        <v>3</v>
      </c>
      <c r="B64" s="109"/>
      <c r="C64" s="116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109">
        <v>104.1</v>
      </c>
      <c r="C65" s="116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43.2</v>
      </c>
      <c r="AG65" s="67">
        <f t="shared" si="14"/>
        <v>97.99999999999999</v>
      </c>
      <c r="AH65" s="6"/>
    </row>
    <row r="66" spans="1:33" ht="15">
      <c r="A66" s="3" t="s">
        <v>2</v>
      </c>
      <c r="B66" s="109">
        <v>166.4</v>
      </c>
      <c r="C66" s="116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107.9</v>
      </c>
      <c r="AG66" s="67">
        <f t="shared" si="14"/>
        <v>186.20000000000002</v>
      </c>
    </row>
    <row r="67" spans="1:33" ht="15">
      <c r="A67" s="3" t="s">
        <v>16</v>
      </c>
      <c r="B67" s="109">
        <v>110</v>
      </c>
      <c r="C67" s="116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67">
        <f t="shared" si="14"/>
        <v>0</v>
      </c>
    </row>
    <row r="68" spans="1:33" ht="15">
      <c r="A68" s="3" t="s">
        <v>23</v>
      </c>
      <c r="B68" s="109">
        <f aca="true" t="shared" si="15" ref="B68:AD68">B62-B63-B66-B67-B65-B64</f>
        <v>1110.3000000000002</v>
      </c>
      <c r="C68" s="116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355.2</v>
      </c>
      <c r="AG68" s="67">
        <f>AG62-AG63-AG66-AG67-AG65-AG64</f>
        <v>1152.2</v>
      </c>
    </row>
    <row r="69" spans="1:33" ht="30.75">
      <c r="A69" s="4" t="s">
        <v>45</v>
      </c>
      <c r="B69" s="109">
        <v>4420.3</v>
      </c>
      <c r="C69" s="116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2996.5</v>
      </c>
      <c r="AG69" s="82">
        <f aca="true" t="shared" si="16" ref="AG69:AG92">B69+C69-AF69</f>
        <v>1423.8000000000002</v>
      </c>
    </row>
    <row r="70" spans="1:33" ht="15" hidden="1">
      <c r="A70" s="4" t="s">
        <v>32</v>
      </c>
      <c r="B70" s="116"/>
      <c r="C70" s="116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15">
      <c r="A71" s="4" t="s">
        <v>57</v>
      </c>
      <c r="B71" s="116">
        <v>1800</v>
      </c>
      <c r="C71" s="13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82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33">
        <f>1401+35.1</f>
        <v>1436.1</v>
      </c>
      <c r="C72" s="116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483.7</v>
      </c>
      <c r="AG72" s="82">
        <f t="shared" si="16"/>
        <v>1725.3</v>
      </c>
    </row>
    <row r="73" spans="1:33" ht="15" customHeight="1">
      <c r="A73" s="3" t="s">
        <v>5</v>
      </c>
      <c r="B73" s="116">
        <v>45.4</v>
      </c>
      <c r="C73" s="116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2">
        <f t="shared" si="16"/>
        <v>45.50000000000001</v>
      </c>
    </row>
    <row r="74" spans="1:33" ht="15" customHeight="1">
      <c r="A74" s="3" t="s">
        <v>2</v>
      </c>
      <c r="B74" s="116">
        <f>204.8+5.1+74.7</f>
        <v>284.6</v>
      </c>
      <c r="C74" s="116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98</v>
      </c>
      <c r="AG74" s="82">
        <f t="shared" si="16"/>
        <v>279.50000000000006</v>
      </c>
    </row>
    <row r="75" spans="1:33" ht="15" customHeight="1">
      <c r="A75" s="3" t="s">
        <v>16</v>
      </c>
      <c r="B75" s="116">
        <v>15.6</v>
      </c>
      <c r="C75" s="116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22.7</v>
      </c>
    </row>
    <row r="76" spans="1:35" s="11" customFormat="1" ht="15">
      <c r="A76" s="12" t="s">
        <v>48</v>
      </c>
      <c r="B76" s="116">
        <v>586.1</v>
      </c>
      <c r="C76" s="116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53</v>
      </c>
      <c r="AG76" s="82">
        <f t="shared" si="16"/>
        <v>611.8000000000001</v>
      </c>
      <c r="AI76" s="139"/>
    </row>
    <row r="77" spans="1:33" s="11" customFormat="1" ht="15">
      <c r="A77" s="3" t="s">
        <v>5</v>
      </c>
      <c r="B77" s="116">
        <f>95.5+21</f>
        <v>116.5</v>
      </c>
      <c r="C77" s="116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34</v>
      </c>
      <c r="AG77" s="82">
        <f t="shared" si="16"/>
        <v>105.39999999999998</v>
      </c>
    </row>
    <row r="78" spans="1:33" s="11" customFormat="1" ht="15" hidden="1">
      <c r="A78" s="3" t="s">
        <v>3</v>
      </c>
      <c r="B78" s="116"/>
      <c r="C78" s="116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16"/>
      <c r="C79" s="116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16">
        <f>6.5</f>
        <v>6.5</v>
      </c>
      <c r="C80" s="116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0.7</v>
      </c>
      <c r="AG80" s="82">
        <f t="shared" si="16"/>
        <v>15.900000000000002</v>
      </c>
    </row>
    <row r="81" spans="1:33" s="11" customFormat="1" ht="15">
      <c r="A81" s="12" t="s">
        <v>49</v>
      </c>
      <c r="B81" s="116">
        <v>46.4</v>
      </c>
      <c r="C81" s="13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82">
        <f t="shared" si="16"/>
        <v>0</v>
      </c>
    </row>
    <row r="82" spans="1:33" s="11" customFormat="1" ht="15" hidden="1">
      <c r="A82" s="12" t="s">
        <v>41</v>
      </c>
      <c r="B82" s="116"/>
      <c r="C82" s="13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32"/>
      <c r="C83" s="13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16"/>
      <c r="C84" s="13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16"/>
      <c r="C85" s="13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16"/>
      <c r="C86" s="13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16"/>
      <c r="C87" s="13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16"/>
      <c r="C88" s="116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16">
        <v>3366.5</v>
      </c>
      <c r="C89" s="116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599.4</v>
      </c>
      <c r="AG89" s="67">
        <f t="shared" si="16"/>
        <v>7518.300000000001</v>
      </c>
      <c r="AH89" s="11"/>
      <c r="AI89" s="86"/>
    </row>
    <row r="90" spans="1:34" ht="15">
      <c r="A90" s="4" t="s">
        <v>51</v>
      </c>
      <c r="B90" s="116">
        <v>3519.4</v>
      </c>
      <c r="C90" s="116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67">
        <f t="shared" si="16"/>
        <v>2346.3</v>
      </c>
      <c r="AH90" s="11"/>
    </row>
    <row r="91" spans="1:34" ht="15">
      <c r="A91" s="4" t="s">
        <v>25</v>
      </c>
      <c r="B91" s="116">
        <v>1416.7</v>
      </c>
      <c r="C91" s="116">
        <v>2833.4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4250.1</v>
      </c>
      <c r="AH91" s="11"/>
    </row>
    <row r="92" spans="1:34" ht="15">
      <c r="A92" s="4" t="s">
        <v>37</v>
      </c>
      <c r="B92" s="116">
        <v>33343.2</v>
      </c>
      <c r="C92" s="116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33343.2</v>
      </c>
      <c r="AH92" s="58"/>
    </row>
    <row r="93" spans="1:33" ht="15">
      <c r="A93" s="7"/>
      <c r="B93" s="22"/>
      <c r="C93" s="116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199423.59999999998</v>
      </c>
      <c r="C94" s="134">
        <f t="shared" si="17"/>
        <v>47346.80000000001</v>
      </c>
      <c r="D94" s="83">
        <f t="shared" si="17"/>
        <v>161.8</v>
      </c>
      <c r="E94" s="83">
        <f t="shared" si="17"/>
        <v>2433.1</v>
      </c>
      <c r="F94" s="83">
        <f t="shared" si="17"/>
        <v>1772.6000000000001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58284.50000000001</v>
      </c>
      <c r="AG94" s="84">
        <f>AG10+AG15+AG24+AG33+AG47+AG52+AG54+AG61+AG62+AG69+AG71+AG72+AG76+AG81+AG82+AG83+AG88+AG89+AG90+AG91+AG70+AG40+AG92</f>
        <v>188485.89999999997</v>
      </c>
    </row>
    <row r="95" spans="1:33" ht="15">
      <c r="A95" s="3" t="s">
        <v>5</v>
      </c>
      <c r="B95" s="22">
        <f>B11+B17+B26+B34+B55+B63+B73+B41+B77+B48</f>
        <v>74095.09999999998</v>
      </c>
      <c r="C95" s="116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26918.8</v>
      </c>
      <c r="AG95" s="71">
        <f>B95+C95-AF95</f>
        <v>52253.89999999998</v>
      </c>
    </row>
    <row r="96" spans="1:33" ht="15">
      <c r="A96" s="3" t="s">
        <v>2</v>
      </c>
      <c r="B96" s="22">
        <f aca="true" t="shared" si="19" ref="B96:AD96">B12+B20+B29+B36+B57+B66+B44+B80+B74+B53</f>
        <v>19733</v>
      </c>
      <c r="C96" s="116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9370.900000000001</v>
      </c>
      <c r="AG96" s="71">
        <f>B96+C96-AF96</f>
        <v>25782.299999999996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16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28.200000000000003</v>
      </c>
    </row>
    <row r="98" spans="1:33" ht="15">
      <c r="A98" s="3" t="s">
        <v>1</v>
      </c>
      <c r="B98" s="22">
        <f aca="true" t="shared" si="21" ref="B98:AD98">B19+B28+B65+B35+B43+B56+B79</f>
        <v>5171.700000000001</v>
      </c>
      <c r="C98" s="116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732</v>
      </c>
      <c r="AG98" s="71">
        <f>B98+C98-AF98</f>
        <v>10464.300000000003</v>
      </c>
    </row>
    <row r="99" spans="1:33" ht="15">
      <c r="A99" s="3" t="s">
        <v>16</v>
      </c>
      <c r="B99" s="22">
        <f aca="true" t="shared" si="22" ref="B99:X99">B21+B30+B49+B37+B58+B13+B75+B67</f>
        <v>2306.3</v>
      </c>
      <c r="C99" s="116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355.19999999999993</v>
      </c>
      <c r="AG99" s="71">
        <f>B99+C99-AF99</f>
        <v>2766.0000000000005</v>
      </c>
    </row>
    <row r="100" spans="1:33" ht="12.75">
      <c r="A100" s="1" t="s">
        <v>35</v>
      </c>
      <c r="B100" s="2">
        <f aca="true" t="shared" si="24" ref="B100:AD100">B94-B95-B96-B97-B98-B99</f>
        <v>98085.9</v>
      </c>
      <c r="C100" s="135">
        <f t="shared" si="24"/>
        <v>20009.500000000004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549.0000000000001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20904.200000000004</v>
      </c>
      <c r="AG100" s="85">
        <f>AG94-AG95-AG96-AG97-AG98-AG99</f>
        <v>97191.20000000001</v>
      </c>
    </row>
    <row r="101" spans="1:33" s="32" customFormat="1" ht="15">
      <c r="A101" s="30"/>
      <c r="B101" s="31"/>
      <c r="C101" s="136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37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38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135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135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110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110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110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110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110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110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110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110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110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110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110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110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110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110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110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110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110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110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110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110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110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110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110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110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110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110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110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110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110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110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110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110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110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2018-03-14T10:56:05Z</cp:lastPrinted>
  <dcterms:created xsi:type="dcterms:W3CDTF">2002-11-05T08:53:00Z</dcterms:created>
  <dcterms:modified xsi:type="dcterms:W3CDTF">2018-03-14T12:49:16Z</dcterms:modified>
  <cp:category/>
  <cp:version/>
  <cp:contentType/>
  <cp:contentStatus/>
</cp:coreProperties>
</file>